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2K12\DATAS\COMMUN\J2C\Société J2C\Franchise\Affiliation CLASSE MANAGER\Mamets\Formation\"/>
    </mc:Choice>
  </mc:AlternateContent>
  <workbookProtection lockStructure="1"/>
  <bookViews>
    <workbookView xWindow="480" yWindow="105" windowWidth="14370" windowHeight="8610"/>
  </bookViews>
  <sheets>
    <sheet name="Evaluation" sheetId="1" r:id="rId1"/>
    <sheet name="Inventaire Critères" sheetId="3" r:id="rId2"/>
    <sheet name="Triangle de Pascal" sheetId="4" r:id="rId3"/>
    <sheet name="Listes" sheetId="2" state="hidden" r:id="rId4"/>
  </sheets>
  <definedNames>
    <definedName name="CD">'Inventaire Critères'!$C$2:$D$31</definedName>
    <definedName name="Critères_Destructifs">Listes!#REF!</definedName>
    <definedName name="Critères_Sélectifs">Listes!$E$2:$E$8</definedName>
    <definedName name="CS">'Inventaire Critères'!$C$2:$E$31</definedName>
    <definedName name="Non_Retenu">Listes!$F$2:$F$3</definedName>
    <definedName name="Note">Listes!$C$2:$C$12</definedName>
    <definedName name="O_N">Listes!$B$2:$B$3</definedName>
    <definedName name="Options">#REF!</definedName>
    <definedName name="Poids">Listes!$D$2:$D$21</definedName>
    <definedName name="_xlnm.Print_Area" localSheetId="0">Evaluation!$B$1:$R$15</definedName>
    <definedName name="_xlnm.Print_Area" localSheetId="1">'Inventaire Critères'!$B$1:$E$31</definedName>
  </definedNames>
  <calcPr calcId="162913"/>
</workbook>
</file>

<file path=xl/calcChain.xml><?xml version="1.0" encoding="utf-8"?>
<calcChain xmlns="http://schemas.openxmlformats.org/spreadsheetml/2006/main">
  <c r="R12" i="4" l="1"/>
  <c r="R11" i="4"/>
  <c r="R10" i="4"/>
  <c r="P10" i="4"/>
  <c r="R9" i="4"/>
  <c r="P9" i="4"/>
  <c r="R8" i="4"/>
  <c r="P8" i="4"/>
  <c r="N8" i="4"/>
  <c r="R7" i="4"/>
  <c r="P7" i="4"/>
  <c r="N7" i="4"/>
  <c r="R6" i="4"/>
  <c r="P6" i="4"/>
  <c r="N6" i="4"/>
  <c r="L6" i="4"/>
  <c r="R5" i="4"/>
  <c r="P5" i="4"/>
  <c r="N5" i="4"/>
  <c r="L5" i="4"/>
  <c r="R4" i="4"/>
  <c r="P4" i="4"/>
  <c r="N4" i="4"/>
  <c r="L4" i="4"/>
  <c r="J4" i="4"/>
  <c r="R3" i="4"/>
  <c r="P3" i="4"/>
  <c r="N3" i="4"/>
  <c r="L3" i="4"/>
  <c r="J3" i="4"/>
  <c r="R2" i="4"/>
  <c r="P2" i="4"/>
  <c r="N2" i="4"/>
  <c r="L2" i="4"/>
  <c r="J2" i="4"/>
  <c r="R1" i="4"/>
  <c r="P1" i="4"/>
  <c r="N1" i="4"/>
  <c r="L1" i="4"/>
  <c r="J1" i="4"/>
  <c r="B8" i="4"/>
  <c r="B7" i="4"/>
  <c r="B6" i="4"/>
  <c r="B5" i="4"/>
  <c r="B4" i="4"/>
  <c r="B12" i="1"/>
  <c r="B11" i="1"/>
  <c r="B10" i="1"/>
  <c r="B9" i="1"/>
  <c r="B8" i="1"/>
  <c r="B7" i="1"/>
  <c r="B6" i="1"/>
  <c r="H2" i="4"/>
  <c r="H1" i="4"/>
  <c r="B3" i="4"/>
  <c r="B2" i="4"/>
  <c r="Q12" i="1" l="1"/>
  <c r="Q11" i="1"/>
  <c r="Q10" i="1"/>
  <c r="Q9" i="1"/>
  <c r="Q8" i="1"/>
  <c r="Q7" i="1"/>
  <c r="Q6" i="1"/>
  <c r="N12" i="1"/>
  <c r="N11" i="1"/>
  <c r="N10" i="1"/>
  <c r="N9" i="1"/>
  <c r="N8" i="1"/>
  <c r="N7" i="1"/>
  <c r="N6" i="1"/>
  <c r="K12" i="1"/>
  <c r="K11" i="1"/>
  <c r="K6" i="1"/>
  <c r="H12" i="1"/>
  <c r="H11" i="1"/>
  <c r="E12" i="1"/>
  <c r="E11" i="1"/>
  <c r="F9" i="4"/>
  <c r="E7" i="4"/>
  <c r="D8" i="4"/>
  <c r="C2" i="4"/>
  <c r="C12" i="1"/>
  <c r="C11" i="1"/>
  <c r="C9" i="1" l="1"/>
  <c r="H9" i="1" s="1"/>
  <c r="C7" i="1"/>
  <c r="H7" i="1" s="1"/>
  <c r="D6" i="4"/>
  <c r="D4" i="4"/>
  <c r="D2" i="4"/>
  <c r="D7" i="4"/>
  <c r="D5" i="4"/>
  <c r="D3" i="4"/>
  <c r="C8" i="4"/>
  <c r="C6" i="4"/>
  <c r="C4" i="4"/>
  <c r="E8" i="4"/>
  <c r="C6" i="1"/>
  <c r="E6" i="1" s="1"/>
  <c r="C8" i="1"/>
  <c r="E8" i="1" s="1"/>
  <c r="C10" i="1"/>
  <c r="E10" i="1" s="1"/>
  <c r="C7" i="4"/>
  <c r="C5" i="4"/>
  <c r="C3" i="4"/>
  <c r="E9" i="1"/>
  <c r="H6" i="1"/>
  <c r="H8" i="1"/>
  <c r="R5" i="1"/>
  <c r="R6" i="1" s="1"/>
  <c r="R7" i="1" s="1"/>
  <c r="R8" i="1" s="1"/>
  <c r="R9" i="1" s="1"/>
  <c r="R10" i="1" s="1"/>
  <c r="R11" i="1" s="1"/>
  <c r="R12" i="1" s="1"/>
  <c r="R13" i="1" s="1"/>
  <c r="O5" i="1"/>
  <c r="L5" i="1"/>
  <c r="D3" i="2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E7" i="1" l="1"/>
  <c r="K7" i="1"/>
  <c r="K8" i="1"/>
  <c r="K10" i="1"/>
  <c r="K9" i="1"/>
  <c r="H10" i="1"/>
  <c r="C9" i="4"/>
  <c r="D9" i="4"/>
  <c r="F5" i="1"/>
  <c r="F6" i="1" s="1"/>
  <c r="F7" i="1" s="1"/>
  <c r="F8" i="1" s="1"/>
  <c r="F9" i="1" s="1"/>
  <c r="F10" i="1" s="1"/>
  <c r="F11" i="1" s="1"/>
  <c r="F12" i="1" s="1"/>
  <c r="F13" i="1" s="1"/>
  <c r="I5" i="1"/>
  <c r="I6" i="1" s="1"/>
  <c r="I7" i="1" s="1"/>
  <c r="I8" i="1" s="1"/>
  <c r="I9" i="1" s="1"/>
  <c r="I10" i="1" s="1"/>
  <c r="I11" i="1" s="1"/>
  <c r="I12" i="1" s="1"/>
  <c r="I13" i="1" s="1"/>
  <c r="O6" i="1"/>
  <c r="O7" i="1" s="1"/>
  <c r="O8" i="1" s="1"/>
  <c r="O9" i="1" s="1"/>
  <c r="O10" i="1" s="1"/>
  <c r="O11" i="1" s="1"/>
  <c r="O12" i="1" s="1"/>
  <c r="O13" i="1" s="1"/>
  <c r="L6" i="1"/>
  <c r="L7" i="1" s="1"/>
  <c r="L8" i="1" s="1"/>
  <c r="L9" i="1" s="1"/>
  <c r="L10" i="1" s="1"/>
  <c r="L11" i="1" s="1"/>
  <c r="L12" i="1" s="1"/>
  <c r="L13" i="1" s="1"/>
  <c r="E3" i="4" l="1"/>
  <c r="E5" i="4"/>
  <c r="E4" i="4"/>
  <c r="E6" i="4"/>
  <c r="E2" i="4"/>
  <c r="E9" i="4" l="1"/>
  <c r="C13" i="1"/>
  <c r="G13" i="1" l="1"/>
  <c r="D13" i="1"/>
  <c r="P13" i="1"/>
  <c r="M13" i="1"/>
  <c r="J13" i="1"/>
</calcChain>
</file>

<file path=xl/sharedStrings.xml><?xml version="1.0" encoding="utf-8"?>
<sst xmlns="http://schemas.openxmlformats.org/spreadsheetml/2006/main" count="69" uniqueCount="47">
  <si>
    <t>Oui</t>
  </si>
  <si>
    <t>Non</t>
  </si>
  <si>
    <t>Critères Sélectifs</t>
  </si>
  <si>
    <t>Note pondérée</t>
  </si>
  <si>
    <t>Poids</t>
  </si>
  <si>
    <t>Total</t>
  </si>
  <si>
    <t>O_N</t>
  </si>
  <si>
    <t>Notes</t>
  </si>
  <si>
    <t>Note de
0 à 10</t>
  </si>
  <si>
    <t>Composantes</t>
  </si>
  <si>
    <t>Sélectif</t>
  </si>
  <si>
    <t>Non retenu</t>
  </si>
  <si>
    <t>Critères sélectifs</t>
  </si>
  <si>
    <t>A</t>
  </si>
  <si>
    <t>B</t>
  </si>
  <si>
    <t>C</t>
  </si>
  <si>
    <t>D</t>
  </si>
  <si>
    <t>E</t>
  </si>
  <si>
    <t>F</t>
  </si>
  <si>
    <t>G</t>
  </si>
  <si>
    <t>Non Retenu</t>
  </si>
  <si>
    <t>X</t>
  </si>
  <si>
    <t>La somme des valeurs attribuées dans une confrontation doit faire 10; si elle ne fait pas 10 les cases se colorent en jaune pour mettre en évidence l'erreur.</t>
  </si>
  <si>
    <t>Note</t>
  </si>
  <si>
    <t>Poids arrondi</t>
  </si>
  <si>
    <t>Les cases se colorent en rouge pour mettre en évidence le critère le plus fort</t>
  </si>
  <si>
    <t>Reformulation Critères</t>
  </si>
  <si>
    <t>Evaluations</t>
  </si>
  <si>
    <t>Date 1</t>
  </si>
  <si>
    <t>Date 2</t>
  </si>
  <si>
    <t>Date 3</t>
  </si>
  <si>
    <t>Date 4</t>
  </si>
  <si>
    <t>Date  5</t>
  </si>
  <si>
    <t>Commentaires :</t>
  </si>
  <si>
    <t>Actions à mener :</t>
  </si>
  <si>
    <t>Fournisseur, Prestataire :</t>
  </si>
  <si>
    <t>Ecoute</t>
  </si>
  <si>
    <t>Agilité</t>
  </si>
  <si>
    <t>Equité</t>
  </si>
  <si>
    <t>Esprit d'équipe</t>
  </si>
  <si>
    <t>Expertise</t>
  </si>
  <si>
    <t>Le plus actif possible dans l'écoute, le plus bienveillant et confidentiel</t>
  </si>
  <si>
    <t>Le plus ingénieux possible, souple et efficace</t>
  </si>
  <si>
    <t>Le plus franc possible, honnête et gagnant/gagnant</t>
  </si>
  <si>
    <t>Le plus solidaire, collaboratif possible</t>
  </si>
  <si>
    <t>Le plus expert possible, pédagogue, professionnel</t>
  </si>
  <si>
    <t>La note doit être &gt; à 600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</si>
</sst>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5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omic Sans MS"/>
      <family val="4"/>
    </font>
    <font>
      <b/>
      <sz val="11"/>
      <name val="Comic Sans MS"/>
      <family val="4"/>
    </font>
    <font>
      <sz val="11"/>
      <name val="Arial"/>
      <family val="2"/>
    </font>
    <font>
      <sz val="11"/>
      <name val="Comic Sans MS"/>
      <family val="4"/>
    </font>
    <font>
      <sz val="14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b/>
      <u/>
      <sz val="14"/>
      <color theme="1"/>
      <name val="Arial"/>
      <family val="2"/>
    </font>
    <font>
      <b/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6AE82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6337778862885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dotted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 style="medium">
        <color rgb="FF000000"/>
      </right>
      <top style="dotted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auto="1"/>
      </left>
      <right/>
      <top/>
      <bottom/>
      <diagonal/>
    </border>
    <border>
      <left/>
      <right/>
      <top style="dotted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auto="1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thick">
        <color theme="5" tint="-0.2499465926084170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thick">
        <color theme="5" tint="-0.24994659260841701"/>
      </bottom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0" fillId="3" borderId="7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4" fillId="0" borderId="2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1" fillId="0" borderId="15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/>
    </xf>
    <xf numFmtId="0" fontId="4" fillId="0" borderId="1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24" xfId="0" applyBorder="1"/>
    <xf numFmtId="0" fontId="4" fillId="2" borderId="27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3" borderId="8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3" xfId="0" applyBorder="1"/>
    <xf numFmtId="0" fontId="0" fillId="0" borderId="36" xfId="0" applyBorder="1"/>
    <xf numFmtId="0" fontId="0" fillId="3" borderId="40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9" xfId="0" applyBorder="1"/>
    <xf numFmtId="0" fontId="0" fillId="0" borderId="34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10" fillId="0" borderId="0" xfId="0" applyFont="1" applyBorder="1" applyAlignment="1">
      <alignment vertical="top" wrapText="1"/>
    </xf>
    <xf numFmtId="9" fontId="1" fillId="0" borderId="1" xfId="1" applyFont="1" applyBorder="1" applyAlignment="1">
      <alignment horizontal="center" vertical="center" wrapText="1"/>
    </xf>
    <xf numFmtId="164" fontId="0" fillId="0" borderId="34" xfId="1" applyNumberFormat="1" applyFont="1" applyBorder="1" applyAlignment="1">
      <alignment horizontal="center"/>
    </xf>
    <xf numFmtId="164" fontId="0" fillId="0" borderId="37" xfId="0" applyNumberFormat="1" applyBorder="1" applyAlignment="1">
      <alignment horizontal="center"/>
    </xf>
    <xf numFmtId="164" fontId="0" fillId="0" borderId="38" xfId="0" applyNumberFormat="1" applyBorder="1" applyAlignment="1">
      <alignment horizontal="center"/>
    </xf>
    <xf numFmtId="0" fontId="0" fillId="0" borderId="43" xfId="0" applyBorder="1"/>
    <xf numFmtId="0" fontId="0" fillId="0" borderId="44" xfId="0" applyBorder="1" applyAlignment="1">
      <alignment horizontal="center"/>
    </xf>
    <xf numFmtId="164" fontId="0" fillId="0" borderId="44" xfId="1" applyNumberFormat="1" applyFont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0" fillId="5" borderId="47" xfId="0" applyFill="1" applyBorder="1"/>
    <xf numFmtId="0" fontId="0" fillId="0" borderId="32" xfId="0" applyBorder="1" applyAlignment="1" applyProtection="1">
      <alignment horizontal="center" vertical="center"/>
      <protection locked="0"/>
    </xf>
    <xf numFmtId="0" fontId="0" fillId="0" borderId="4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left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5" xfId="0" applyBorder="1" applyAlignment="1" applyProtection="1">
      <alignment horizontal="left" vertical="center"/>
      <protection locked="0"/>
    </xf>
    <xf numFmtId="0" fontId="0" fillId="0" borderId="36" xfId="0" applyBorder="1" applyAlignment="1" applyProtection="1">
      <alignment horizontal="left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justify" vertical="center" wrapText="1"/>
    </xf>
    <xf numFmtId="9" fontId="1" fillId="0" borderId="12" xfId="1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justify" vertical="center" wrapText="1"/>
    </xf>
    <xf numFmtId="9" fontId="1" fillId="0" borderId="13" xfId="1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justify" vertical="center" wrapText="1"/>
    </xf>
    <xf numFmtId="9" fontId="1" fillId="0" borderId="14" xfId="1" applyFont="1" applyBorder="1" applyAlignment="1" applyProtection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0" borderId="51" xfId="0" applyFont="1" applyFill="1" applyBorder="1" applyAlignment="1">
      <alignment horizontal="center" vertical="center" wrapText="1"/>
    </xf>
    <xf numFmtId="0" fontId="1" fillId="0" borderId="52" xfId="0" applyFont="1" applyBorder="1" applyAlignment="1" applyProtection="1">
      <alignment horizontal="center" vertical="center" wrapText="1"/>
      <protection locked="0"/>
    </xf>
    <xf numFmtId="0" fontId="1" fillId="0" borderId="23" xfId="0" applyFont="1" applyBorder="1" applyAlignment="1">
      <alignment horizontal="center" vertical="center" wrapText="1"/>
    </xf>
    <xf numFmtId="0" fontId="6" fillId="2" borderId="5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64" fontId="0" fillId="0" borderId="45" xfId="1" applyNumberFormat="1" applyFont="1" applyBorder="1" applyAlignment="1" applyProtection="1">
      <alignment horizontal="center"/>
      <protection locked="0"/>
    </xf>
    <xf numFmtId="164" fontId="0" fillId="0" borderId="35" xfId="1" applyNumberFormat="1" applyFont="1" applyBorder="1" applyAlignment="1" applyProtection="1">
      <alignment horizontal="center"/>
      <protection locked="0"/>
    </xf>
    <xf numFmtId="0" fontId="2" fillId="6" borderId="6" xfId="0" applyFont="1" applyFill="1" applyBorder="1" applyAlignment="1">
      <alignment horizontal="center"/>
    </xf>
    <xf numFmtId="0" fontId="13" fillId="0" borderId="0" xfId="0" applyFont="1" applyAlignment="1">
      <alignment horizontal="right" vertical="center"/>
    </xf>
    <xf numFmtId="0" fontId="14" fillId="0" borderId="0" xfId="0" applyFont="1"/>
    <xf numFmtId="0" fontId="14" fillId="3" borderId="7" xfId="0" applyFont="1" applyFill="1" applyBorder="1" applyAlignment="1" applyProtection="1">
      <alignment horizontal="center"/>
    </xf>
    <xf numFmtId="0" fontId="14" fillId="3" borderId="29" xfId="0" applyFont="1" applyFill="1" applyBorder="1" applyAlignment="1" applyProtection="1">
      <alignment horizontal="center"/>
    </xf>
    <xf numFmtId="0" fontId="14" fillId="3" borderId="28" xfId="0" applyFont="1" applyFill="1" applyBorder="1" applyAlignment="1" applyProtection="1">
      <alignment horizontal="center"/>
    </xf>
    <xf numFmtId="0" fontId="0" fillId="0" borderId="32" xfId="0" applyBorder="1" applyAlignment="1" applyProtection="1">
      <alignment horizontal="left" vertical="center" wrapText="1"/>
      <protection locked="0"/>
    </xf>
    <xf numFmtId="0" fontId="10" fillId="0" borderId="44" xfId="0" applyFont="1" applyBorder="1" applyAlignment="1">
      <alignment vertical="center" wrapText="1"/>
    </xf>
    <xf numFmtId="0" fontId="10" fillId="0" borderId="34" xfId="0" applyFont="1" applyBorder="1" applyAlignment="1">
      <alignment vertical="center" wrapText="1"/>
    </xf>
    <xf numFmtId="0" fontId="10" fillId="0" borderId="37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8" fillId="0" borderId="26" xfId="0" applyFont="1" applyBorder="1" applyAlignment="1">
      <alignment horizontal="right"/>
    </xf>
    <xf numFmtId="0" fontId="8" fillId="0" borderId="0" xfId="0" applyFont="1" applyAlignment="1">
      <alignment horizontal="right"/>
    </xf>
    <xf numFmtId="0" fontId="0" fillId="0" borderId="26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left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left" vertical="center"/>
      <protection locked="0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14" fontId="1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4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11" fillId="6" borderId="4" xfId="0" applyFont="1" applyFill="1" applyBorder="1" applyAlignment="1">
      <alignment horizontal="center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/>
    </xf>
    <xf numFmtId="0" fontId="2" fillId="6" borderId="6" xfId="0" applyFont="1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10" fillId="0" borderId="48" xfId="0" applyFont="1" applyBorder="1" applyAlignment="1">
      <alignment horizontal="left" vertical="top" wrapText="1"/>
    </xf>
    <xf numFmtId="0" fontId="10" fillId="0" borderId="49" xfId="0" applyFont="1" applyBorder="1" applyAlignment="1">
      <alignment horizontal="left" vertical="top" wrapText="1"/>
    </xf>
    <xf numFmtId="0" fontId="10" fillId="0" borderId="50" xfId="0" applyFont="1" applyBorder="1" applyAlignment="1">
      <alignment horizontal="left" vertical="top" wrapText="1"/>
    </xf>
    <xf numFmtId="0" fontId="2" fillId="0" borderId="0" xfId="0" applyFont="1"/>
  </cellXfs>
  <cellStyles count="2">
    <cellStyle name="Normal" xfId="0" builtinId="0"/>
    <cellStyle name="Pourcentage" xfId="1" builtinId="5"/>
  </cellStyles>
  <dxfs count="10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59996337778862885"/>
        </pattern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  <dxf>
      <fill>
        <gradientFill degree="135">
          <stop position="0">
            <color theme="0"/>
          </stop>
          <stop position="1">
            <color theme="1" tint="0.34900967436750391"/>
          </stop>
        </gradientFill>
      </fill>
    </dxf>
  </dxfs>
  <tableStyles count="0" defaultTableStyle="TableStyleMedium2" defaultPivotStyle="PivotStyleLight16"/>
  <colors>
    <mruColors>
      <color rgb="FFF8A496"/>
      <color rgb="FFF6AE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B1:S18"/>
  <sheetViews>
    <sheetView showGridLines="0" tabSelected="1" workbookViewId="0">
      <selection activeCell="B18" sqref="B18"/>
    </sheetView>
  </sheetViews>
  <sheetFormatPr baseColWidth="10" defaultRowHeight="14.25" x14ac:dyDescent="0.2"/>
  <cols>
    <col min="1" max="1" width="2" customWidth="1"/>
    <col min="2" max="2" width="31.75" customWidth="1"/>
    <col min="3" max="3" width="5.875" customWidth="1"/>
    <col min="4" max="4" width="7.125" customWidth="1"/>
    <col min="5" max="5" width="9.25" customWidth="1"/>
    <col min="6" max="6" width="4.25" hidden="1" customWidth="1"/>
    <col min="7" max="7" width="7.25" customWidth="1"/>
    <col min="8" max="8" width="9" customWidth="1"/>
    <col min="9" max="9" width="4.25" hidden="1" customWidth="1"/>
    <col min="10" max="10" width="8.125" customWidth="1"/>
    <col min="11" max="11" width="9" customWidth="1"/>
    <col min="12" max="12" width="3.75" hidden="1" customWidth="1"/>
    <col min="13" max="13" width="7.75" customWidth="1"/>
    <col min="14" max="14" width="9.25" customWidth="1"/>
    <col min="15" max="15" width="4.25" hidden="1" customWidth="1"/>
    <col min="16" max="16" width="7.25" customWidth="1"/>
    <col min="17" max="17" width="9" customWidth="1"/>
    <col min="18" max="18" width="5.25" hidden="1" customWidth="1"/>
  </cols>
  <sheetData>
    <row r="1" spans="2:19" ht="18.75" thickBot="1" x14ac:dyDescent="0.25">
      <c r="B1" s="76" t="s">
        <v>35</v>
      </c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</row>
    <row r="2" spans="2:19" ht="18.75" thickBot="1" x14ac:dyDescent="0.3">
      <c r="D2" s="96" t="s">
        <v>27</v>
      </c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  <c r="S2" s="24"/>
    </row>
    <row r="3" spans="2:19" ht="15.75" thickBot="1" x14ac:dyDescent="0.3">
      <c r="D3" s="102" t="s">
        <v>28</v>
      </c>
      <c r="E3" s="103"/>
      <c r="F3" s="75"/>
      <c r="G3" s="99" t="s">
        <v>29</v>
      </c>
      <c r="H3" s="100"/>
      <c r="I3" s="101"/>
      <c r="J3" s="99" t="s">
        <v>30</v>
      </c>
      <c r="K3" s="100"/>
      <c r="L3" s="101"/>
      <c r="M3" s="99" t="s">
        <v>31</v>
      </c>
      <c r="N3" s="100"/>
      <c r="O3" s="101"/>
      <c r="P3" s="99" t="s">
        <v>32</v>
      </c>
      <c r="Q3" s="101"/>
      <c r="S3" s="24"/>
    </row>
    <row r="4" spans="2:19" ht="18.75" thickBot="1" x14ac:dyDescent="0.25">
      <c r="D4" s="95">
        <v>42844</v>
      </c>
      <c r="E4" s="93"/>
      <c r="F4" s="94"/>
      <c r="G4" s="92"/>
      <c r="H4" s="93"/>
      <c r="I4" s="94"/>
      <c r="J4" s="92"/>
      <c r="K4" s="93"/>
      <c r="L4" s="94"/>
      <c r="M4" s="92"/>
      <c r="N4" s="93"/>
      <c r="O4" s="94"/>
      <c r="P4" s="92"/>
      <c r="Q4" s="94"/>
      <c r="R4" s="25"/>
      <c r="S4" s="24"/>
    </row>
    <row r="5" spans="2:19" ht="50.25" thickBot="1" x14ac:dyDescent="0.25">
      <c r="B5" s="65"/>
      <c r="C5" s="16" t="s">
        <v>4</v>
      </c>
      <c r="D5" s="15" t="s">
        <v>8</v>
      </c>
      <c r="E5" s="16" t="s">
        <v>3</v>
      </c>
      <c r="F5" s="66" t="e">
        <f>#REF!</f>
        <v>#REF!</v>
      </c>
      <c r="G5" s="15" t="s">
        <v>8</v>
      </c>
      <c r="H5" s="69" t="s">
        <v>3</v>
      </c>
      <c r="I5" s="70" t="e">
        <f>#REF!</f>
        <v>#REF!</v>
      </c>
      <c r="J5" s="15" t="s">
        <v>8</v>
      </c>
      <c r="K5" s="16" t="s">
        <v>3</v>
      </c>
      <c r="L5" s="72" t="e">
        <f>#REF!</f>
        <v>#REF!</v>
      </c>
      <c r="M5" s="71" t="s">
        <v>8</v>
      </c>
      <c r="N5" s="16" t="s">
        <v>3</v>
      </c>
      <c r="O5" s="66" t="e">
        <f>#REF!</f>
        <v>#REF!</v>
      </c>
      <c r="P5" s="15" t="s">
        <v>8</v>
      </c>
      <c r="Q5" s="16" t="s">
        <v>3</v>
      </c>
      <c r="R5" s="21" t="e">
        <f>#REF!</f>
        <v>#REF!</v>
      </c>
      <c r="S5" s="24"/>
    </row>
    <row r="6" spans="2:19" ht="25.5" x14ac:dyDescent="0.2">
      <c r="B6" s="59" t="str">
        <f>IFERROR(VLOOKUP("A",CS,3,FALSE),"")</f>
        <v>Le plus actif possible dans l'écoute, le plus bienveillant et confidentiel</v>
      </c>
      <c r="C6" s="60">
        <f>IF(B6="","",VLOOKUP(Evaluation!B6,'Triangle de Pascal'!B2:$F$8,5,FALSE))</f>
        <v>0.15</v>
      </c>
      <c r="D6" s="17">
        <v>6</v>
      </c>
      <c r="E6" s="5">
        <f>IF(D6="","",IF($B6="","",$C6*D6*100))</f>
        <v>89.999999999999986</v>
      </c>
      <c r="F6" s="8" t="e">
        <f t="shared" ref="F6:F13" si="0">F5</f>
        <v>#REF!</v>
      </c>
      <c r="G6" s="67"/>
      <c r="H6" s="68" t="str">
        <f>IF(G6="","",IF($B6="","",$C6*G6*100))</f>
        <v/>
      </c>
      <c r="I6" s="66" t="e">
        <f>I5</f>
        <v>#REF!</v>
      </c>
      <c r="J6" s="67"/>
      <c r="K6" s="68" t="str">
        <f>IF(J6="","",IF($B6="","",$C6*J6*100))</f>
        <v/>
      </c>
      <c r="L6" s="66" t="e">
        <f t="shared" ref="L6:L13" si="1">L5</f>
        <v>#REF!</v>
      </c>
      <c r="M6" s="67"/>
      <c r="N6" s="68" t="str">
        <f>IF(M6="","",IF($B6="","",$C6*M6*100))</f>
        <v/>
      </c>
      <c r="O6" s="8" t="e">
        <f t="shared" ref="O6:O13" si="2">O5</f>
        <v>#REF!</v>
      </c>
      <c r="P6" s="17"/>
      <c r="Q6" s="5" t="str">
        <f>IF(P6="","",IF($B6="","",$C6*P6*100))</f>
        <v/>
      </c>
      <c r="R6" s="21" t="e">
        <f t="shared" ref="R6:R13" si="3">R5</f>
        <v>#REF!</v>
      </c>
      <c r="S6" s="24"/>
    </row>
    <row r="7" spans="2:19" ht="25.5" x14ac:dyDescent="0.2">
      <c r="B7" s="61" t="str">
        <f>IFERROR(VLOOKUP("B",CS,3,FALSE),"")</f>
        <v>Le plus ingénieux possible, souple et efficace</v>
      </c>
      <c r="C7" s="62">
        <f>IF(B7="","",VLOOKUP(Evaluation!B7,'Triangle de Pascal'!B3:$F$8,5,FALSE))</f>
        <v>0.2</v>
      </c>
      <c r="D7" s="18">
        <v>4</v>
      </c>
      <c r="E7" s="6">
        <f t="shared" ref="E7:E12" si="4">IF(D7="","",IF($B7="","",$C7*D7*100))</f>
        <v>80</v>
      </c>
      <c r="F7" s="8" t="e">
        <f t="shared" si="0"/>
        <v>#REF!</v>
      </c>
      <c r="G7" s="18"/>
      <c r="H7" s="6" t="str">
        <f t="shared" ref="H7:H12" si="5">IF(G7="","",IF($B7="","",$C7*G7*100))</f>
        <v/>
      </c>
      <c r="I7" s="8" t="e">
        <f t="shared" ref="I7:I13" si="6">I6</f>
        <v>#REF!</v>
      </c>
      <c r="J7" s="18"/>
      <c r="K7" s="6" t="str">
        <f t="shared" ref="K7:K12" si="7">IF(J7="","",IF($B7="","",$C7*J7*100))</f>
        <v/>
      </c>
      <c r="L7" s="8" t="e">
        <f t="shared" si="1"/>
        <v>#REF!</v>
      </c>
      <c r="M7" s="18"/>
      <c r="N7" s="6" t="str">
        <f t="shared" ref="N7:N12" si="8">IF(M7="","",IF($B7="","",$C7*M7*100))</f>
        <v/>
      </c>
      <c r="O7" s="8" t="e">
        <f t="shared" si="2"/>
        <v>#REF!</v>
      </c>
      <c r="P7" s="18"/>
      <c r="Q7" s="6" t="str">
        <f t="shared" ref="Q7:Q12" si="9">IF(P7="","",IF($B7="","",$C7*P7*100))</f>
        <v/>
      </c>
      <c r="R7" s="21" t="e">
        <f t="shared" si="3"/>
        <v>#REF!</v>
      </c>
      <c r="S7" s="24"/>
    </row>
    <row r="8" spans="2:19" ht="25.5" x14ac:dyDescent="0.2">
      <c r="B8" s="61" t="str">
        <f>IFERROR(VLOOKUP("C",CS,3,FALSE),"")</f>
        <v>Le plus franc possible, honnête et gagnant/gagnant</v>
      </c>
      <c r="C8" s="62">
        <f>IF(B8="","",VLOOKUP(Evaluation!B8,'Triangle de Pascal'!B4:$F$8,5,FALSE))</f>
        <v>0.2</v>
      </c>
      <c r="D8" s="18">
        <v>7</v>
      </c>
      <c r="E8" s="6">
        <f t="shared" si="4"/>
        <v>140</v>
      </c>
      <c r="F8" s="8" t="e">
        <f t="shared" si="0"/>
        <v>#REF!</v>
      </c>
      <c r="G8" s="18"/>
      <c r="H8" s="6" t="str">
        <f t="shared" si="5"/>
        <v/>
      </c>
      <c r="I8" s="8" t="e">
        <f t="shared" si="6"/>
        <v>#REF!</v>
      </c>
      <c r="J8" s="18"/>
      <c r="K8" s="6" t="str">
        <f t="shared" si="7"/>
        <v/>
      </c>
      <c r="L8" s="8" t="e">
        <f t="shared" si="1"/>
        <v>#REF!</v>
      </c>
      <c r="M8" s="18"/>
      <c r="N8" s="6" t="str">
        <f t="shared" si="8"/>
        <v/>
      </c>
      <c r="O8" s="8" t="e">
        <f t="shared" si="2"/>
        <v>#REF!</v>
      </c>
      <c r="P8" s="18"/>
      <c r="Q8" s="6" t="str">
        <f t="shared" si="9"/>
        <v/>
      </c>
      <c r="R8" s="21" t="e">
        <f t="shared" si="3"/>
        <v>#REF!</v>
      </c>
      <c r="S8" s="24"/>
    </row>
    <row r="9" spans="2:19" ht="18" x14ac:dyDescent="0.2">
      <c r="B9" s="61" t="str">
        <f>IFERROR(VLOOKUP("D",CS,3,FALSE),"")</f>
        <v>Le plus solidaire, collaboratif possible</v>
      </c>
      <c r="C9" s="62">
        <f>IF(B9="","",VLOOKUP(Evaluation!B9,'Triangle de Pascal'!B5:$F$8,5,FALSE))</f>
        <v>0.15</v>
      </c>
      <c r="D9" s="18">
        <v>6</v>
      </c>
      <c r="E9" s="6">
        <f t="shared" si="4"/>
        <v>89.999999999999986</v>
      </c>
      <c r="F9" s="8" t="e">
        <f t="shared" si="0"/>
        <v>#REF!</v>
      </c>
      <c r="G9" s="18"/>
      <c r="H9" s="6" t="str">
        <f t="shared" si="5"/>
        <v/>
      </c>
      <c r="I9" s="8" t="e">
        <f t="shared" si="6"/>
        <v>#REF!</v>
      </c>
      <c r="J9" s="18"/>
      <c r="K9" s="6" t="str">
        <f t="shared" si="7"/>
        <v/>
      </c>
      <c r="L9" s="8" t="e">
        <f t="shared" si="1"/>
        <v>#REF!</v>
      </c>
      <c r="M9" s="18"/>
      <c r="N9" s="6" t="str">
        <f t="shared" si="8"/>
        <v/>
      </c>
      <c r="O9" s="8" t="e">
        <f t="shared" si="2"/>
        <v>#REF!</v>
      </c>
      <c r="P9" s="18"/>
      <c r="Q9" s="6" t="str">
        <f t="shared" si="9"/>
        <v/>
      </c>
      <c r="R9" s="21" t="e">
        <f t="shared" si="3"/>
        <v>#REF!</v>
      </c>
      <c r="S9" s="24"/>
    </row>
    <row r="10" spans="2:19" ht="25.5" x14ac:dyDescent="0.2">
      <c r="B10" s="61" t="str">
        <f>IFERROR(VLOOKUP("E",CS,3,FALSE),"")</f>
        <v>Le plus expert possible, pédagogue, professionnel</v>
      </c>
      <c r="C10" s="62">
        <f>IF(B10="","",VLOOKUP(Evaluation!B10,'Triangle de Pascal'!B6:$F$8,5,FALSE))</f>
        <v>0.3</v>
      </c>
      <c r="D10" s="18">
        <v>7</v>
      </c>
      <c r="E10" s="6">
        <f t="shared" si="4"/>
        <v>210</v>
      </c>
      <c r="F10" s="8" t="e">
        <f t="shared" si="0"/>
        <v>#REF!</v>
      </c>
      <c r="G10" s="18"/>
      <c r="H10" s="6" t="str">
        <f t="shared" si="5"/>
        <v/>
      </c>
      <c r="I10" s="8" t="e">
        <f t="shared" si="6"/>
        <v>#REF!</v>
      </c>
      <c r="J10" s="18"/>
      <c r="K10" s="6" t="str">
        <f t="shared" si="7"/>
        <v/>
      </c>
      <c r="L10" s="8" t="e">
        <f t="shared" si="1"/>
        <v>#REF!</v>
      </c>
      <c r="M10" s="18"/>
      <c r="N10" s="6" t="str">
        <f t="shared" si="8"/>
        <v/>
      </c>
      <c r="O10" s="8" t="e">
        <f t="shared" si="2"/>
        <v>#REF!</v>
      </c>
      <c r="P10" s="18"/>
      <c r="Q10" s="6" t="str">
        <f t="shared" si="9"/>
        <v/>
      </c>
      <c r="R10" s="21" t="e">
        <f t="shared" si="3"/>
        <v>#REF!</v>
      </c>
      <c r="S10" s="24"/>
    </row>
    <row r="11" spans="2:19" ht="18" x14ac:dyDescent="0.2">
      <c r="B11" s="61" t="str">
        <f>IFERROR(VLOOKUP("F",CS,3,FALSE),"")</f>
        <v/>
      </c>
      <c r="C11" s="62" t="str">
        <f>IF(B11="","",VLOOKUP(Evaluation!B11,'Triangle de Pascal'!B7:$F$8,5,FALSE))</f>
        <v/>
      </c>
      <c r="D11" s="18"/>
      <c r="E11" s="6" t="str">
        <f t="shared" si="4"/>
        <v/>
      </c>
      <c r="F11" s="8" t="e">
        <f t="shared" si="0"/>
        <v>#REF!</v>
      </c>
      <c r="G11" s="18"/>
      <c r="H11" s="6" t="str">
        <f t="shared" si="5"/>
        <v/>
      </c>
      <c r="I11" s="8" t="e">
        <f t="shared" si="6"/>
        <v>#REF!</v>
      </c>
      <c r="J11" s="18"/>
      <c r="K11" s="6" t="str">
        <f t="shared" si="7"/>
        <v/>
      </c>
      <c r="L11" s="8" t="e">
        <f t="shared" si="1"/>
        <v>#REF!</v>
      </c>
      <c r="M11" s="18"/>
      <c r="N11" s="6" t="str">
        <f t="shared" si="8"/>
        <v/>
      </c>
      <c r="O11" s="8" t="e">
        <f t="shared" si="2"/>
        <v>#REF!</v>
      </c>
      <c r="P11" s="18"/>
      <c r="Q11" s="6" t="str">
        <f t="shared" si="9"/>
        <v/>
      </c>
      <c r="R11" s="21" t="e">
        <f t="shared" si="3"/>
        <v>#REF!</v>
      </c>
      <c r="S11" s="24"/>
    </row>
    <row r="12" spans="2:19" ht="18.75" thickBot="1" x14ac:dyDescent="0.25">
      <c r="B12" s="63" t="str">
        <f>IFERROR(VLOOKUP("G",CS,3,FALSE),"")</f>
        <v/>
      </c>
      <c r="C12" s="64" t="str">
        <f>IF(B12="","",VLOOKUP(Evaluation!B12,'Triangle de Pascal'!B8:$F$8,5,FALSE))</f>
        <v/>
      </c>
      <c r="D12" s="19"/>
      <c r="E12" s="7" t="str">
        <f t="shared" si="4"/>
        <v/>
      </c>
      <c r="F12" s="12" t="e">
        <f t="shared" si="0"/>
        <v>#REF!</v>
      </c>
      <c r="G12" s="19"/>
      <c r="H12" s="7" t="str">
        <f t="shared" si="5"/>
        <v/>
      </c>
      <c r="I12" s="12" t="e">
        <f t="shared" si="6"/>
        <v>#REF!</v>
      </c>
      <c r="J12" s="19"/>
      <c r="K12" s="7" t="str">
        <f t="shared" si="7"/>
        <v/>
      </c>
      <c r="L12" s="12" t="e">
        <f t="shared" si="1"/>
        <v>#REF!</v>
      </c>
      <c r="M12" s="19"/>
      <c r="N12" s="7" t="str">
        <f t="shared" si="8"/>
        <v/>
      </c>
      <c r="O12" s="12" t="e">
        <f t="shared" si="2"/>
        <v>#REF!</v>
      </c>
      <c r="P12" s="19"/>
      <c r="Q12" s="7" t="str">
        <f t="shared" si="9"/>
        <v/>
      </c>
      <c r="R12" s="22" t="e">
        <f t="shared" si="3"/>
        <v>#REF!</v>
      </c>
      <c r="S12" s="24"/>
    </row>
    <row r="13" spans="2:19" ht="18.75" thickBot="1" x14ac:dyDescent="0.25">
      <c r="B13" s="14" t="s">
        <v>5</v>
      </c>
      <c r="C13" s="40">
        <f>SUM(C6:C12)</f>
        <v>1</v>
      </c>
      <c r="D13" s="90">
        <f>SUM(E6:E12)</f>
        <v>610</v>
      </c>
      <c r="E13" s="90"/>
      <c r="F13" s="13" t="e">
        <f t="shared" si="0"/>
        <v>#REF!</v>
      </c>
      <c r="G13" s="90">
        <f>SUM(H6:H12)</f>
        <v>0</v>
      </c>
      <c r="H13" s="90"/>
      <c r="I13" s="13" t="e">
        <f t="shared" si="6"/>
        <v>#REF!</v>
      </c>
      <c r="J13" s="90">
        <f>SUM(K6:K12)</f>
        <v>0</v>
      </c>
      <c r="K13" s="90"/>
      <c r="L13" s="13" t="e">
        <f t="shared" si="1"/>
        <v>#REF!</v>
      </c>
      <c r="M13" s="90">
        <f>SUM(N6:N12)</f>
        <v>0</v>
      </c>
      <c r="N13" s="90"/>
      <c r="O13" s="13" t="e">
        <f t="shared" si="2"/>
        <v>#REF!</v>
      </c>
      <c r="P13" s="90">
        <f>SUM(Q6:Q12)</f>
        <v>0</v>
      </c>
      <c r="Q13" s="90"/>
      <c r="R13" s="23" t="e">
        <f t="shared" si="3"/>
        <v>#REF!</v>
      </c>
      <c r="S13" s="24"/>
    </row>
    <row r="14" spans="2:19" ht="15" x14ac:dyDescent="0.25">
      <c r="B14" s="86" t="s">
        <v>33</v>
      </c>
      <c r="C14" s="86"/>
      <c r="D14" s="86"/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</row>
    <row r="15" spans="2:19" ht="15" x14ac:dyDescent="0.25">
      <c r="B15" s="87" t="s">
        <v>34</v>
      </c>
      <c r="C15" s="87"/>
      <c r="D15" s="87"/>
      <c r="E15" s="89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8" spans="2:2" ht="15" x14ac:dyDescent="0.25">
      <c r="B18" s="109" t="s">
        <v>46</v>
      </c>
    </row>
  </sheetData>
  <sheetProtection selectLockedCells="1"/>
  <mergeCells count="21">
    <mergeCell ref="C1:Q1"/>
    <mergeCell ref="P13:Q13"/>
    <mergeCell ref="J13:K13"/>
    <mergeCell ref="M4:O4"/>
    <mergeCell ref="M13:N13"/>
    <mergeCell ref="D4:F4"/>
    <mergeCell ref="D13:E13"/>
    <mergeCell ref="G4:I4"/>
    <mergeCell ref="D2:Q2"/>
    <mergeCell ref="G3:I3"/>
    <mergeCell ref="J3:L3"/>
    <mergeCell ref="M3:O3"/>
    <mergeCell ref="P3:Q3"/>
    <mergeCell ref="D3:E3"/>
    <mergeCell ref="P4:Q4"/>
    <mergeCell ref="J4:L4"/>
    <mergeCell ref="B14:D14"/>
    <mergeCell ref="B15:D15"/>
    <mergeCell ref="E14:Q14"/>
    <mergeCell ref="E15:Q15"/>
    <mergeCell ref="G13:H13"/>
  </mergeCells>
  <conditionalFormatting sqref="D5:E10">
    <cfRule type="expression" dxfId="103" priority="29">
      <formula>$F5=0</formula>
    </cfRule>
  </conditionalFormatting>
  <conditionalFormatting sqref="D12:E12 D13">
    <cfRule type="expression" dxfId="102" priority="31">
      <formula>$F10=0</formula>
    </cfRule>
  </conditionalFormatting>
  <conditionalFormatting sqref="D11:E11">
    <cfRule type="expression" dxfId="101" priority="33">
      <formula>$F10=0</formula>
    </cfRule>
  </conditionalFormatting>
  <conditionalFormatting sqref="D6:F12">
    <cfRule type="expression" dxfId="100" priority="27">
      <formula>$C6=""</formula>
    </cfRule>
  </conditionalFormatting>
  <conditionalFormatting sqref="C13">
    <cfRule type="cellIs" dxfId="99" priority="25" operator="greaterThan">
      <formula>100</formula>
    </cfRule>
    <cfRule type="cellIs" dxfId="98" priority="26" operator="lessThan">
      <formula>100</formula>
    </cfRule>
  </conditionalFormatting>
  <conditionalFormatting sqref="G5:H10">
    <cfRule type="expression" dxfId="97" priority="22">
      <formula>$I5=0</formula>
    </cfRule>
  </conditionalFormatting>
  <conditionalFormatting sqref="G12:H12 G13">
    <cfRule type="expression" dxfId="96" priority="23">
      <formula>$F10=0</formula>
    </cfRule>
  </conditionalFormatting>
  <conditionalFormatting sqref="G6:I13">
    <cfRule type="expression" dxfId="95" priority="21">
      <formula>$C6=""</formula>
    </cfRule>
  </conditionalFormatting>
  <conditionalFormatting sqref="J5:K13">
    <cfRule type="expression" dxfId="94" priority="18">
      <formula>$L5=0</formula>
    </cfRule>
  </conditionalFormatting>
  <conditionalFormatting sqref="J6:L12">
    <cfRule type="expression" dxfId="93" priority="17">
      <formula>$C6=""</formula>
    </cfRule>
  </conditionalFormatting>
  <conditionalFormatting sqref="P6:Q13">
    <cfRule type="expression" dxfId="92" priority="10">
      <formula>$R6=0</formula>
    </cfRule>
  </conditionalFormatting>
  <conditionalFormatting sqref="P6:R12">
    <cfRule type="expression" dxfId="91" priority="9">
      <formula>$C6=""</formula>
    </cfRule>
  </conditionalFormatting>
  <conditionalFormatting sqref="M5:N13">
    <cfRule type="expression" dxfId="90" priority="6">
      <formula>$O5=0</formula>
    </cfRule>
  </conditionalFormatting>
  <conditionalFormatting sqref="M6:O12">
    <cfRule type="expression" dxfId="89" priority="5">
      <formula>$C6=""</formula>
    </cfRule>
  </conditionalFormatting>
  <conditionalFormatting sqref="P5">
    <cfRule type="expression" dxfId="88" priority="4">
      <formula>$F5=0</formula>
    </cfRule>
  </conditionalFormatting>
  <conditionalFormatting sqref="D13:R13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3:Q13">
    <cfRule type="colorScale" priority="2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D6:D12 G6:G12 J6:J12 M6:M12 P6:P12">
    <cfRule type="cellIs" dxfId="87" priority="1" operator="equal">
      <formula>10</formula>
    </cfRule>
  </conditionalFormatting>
  <dataValidations count="1">
    <dataValidation type="list" allowBlank="1" showInputMessage="1" showErrorMessage="1" sqref="D6:D12 G6:G12 J6:J12 M6:M12 P6:P12">
      <formula1>Note</formula1>
    </dataValidation>
  </dataValidations>
  <pageMargins left="0.70866141732283472" right="0.70866141732283472" top="1.5354330708661419" bottom="0.74803149606299213" header="0.31496062992125984" footer="0.31496062992125984"/>
  <pageSetup paperSize="9" scale="96" orientation="landscape" r:id="rId1"/>
  <headerFooter>
    <oddHeader>&amp;L&amp;G&amp;C&amp;"Arial,Gras"&amp;24Analyse de décision
&amp;20Evaluation&amp;R&amp;G</oddHeader>
    <oddFooter xml:space="preserve">&amp;LLe 12 août 2015&amp;RPage 1 sur  1
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E31"/>
  <sheetViews>
    <sheetView showGridLines="0" workbookViewId="0">
      <selection activeCell="B16" sqref="B16"/>
    </sheetView>
  </sheetViews>
  <sheetFormatPr baseColWidth="10" defaultRowHeight="14.25" x14ac:dyDescent="0.2"/>
  <cols>
    <col min="1" max="1" width="3.25" customWidth="1"/>
    <col min="2" max="2" width="46.125" customWidth="1"/>
    <col min="5" max="5" width="44.625" customWidth="1"/>
    <col min="6" max="6" width="41" customWidth="1"/>
    <col min="7" max="7" width="42.875" customWidth="1"/>
  </cols>
  <sheetData>
    <row r="1" spans="1:5" s="77" customFormat="1" ht="16.5" thickBot="1" x14ac:dyDescent="0.3">
      <c r="B1" s="78" t="s">
        <v>9</v>
      </c>
      <c r="C1" s="79" t="s">
        <v>10</v>
      </c>
      <c r="D1" s="80" t="s">
        <v>11</v>
      </c>
      <c r="E1" s="80" t="s">
        <v>26</v>
      </c>
    </row>
    <row r="2" spans="1:5" s="26" customFormat="1" ht="28.5" x14ac:dyDescent="0.2">
      <c r="A2" s="26">
        <v>1</v>
      </c>
      <c r="B2" s="51" t="s">
        <v>36</v>
      </c>
      <c r="C2" s="52" t="s">
        <v>13</v>
      </c>
      <c r="D2" s="52"/>
      <c r="E2" s="81" t="s">
        <v>41</v>
      </c>
    </row>
    <row r="3" spans="1:5" s="26" customFormat="1" x14ac:dyDescent="0.2">
      <c r="A3" s="26">
        <v>2</v>
      </c>
      <c r="B3" s="53" t="s">
        <v>37</v>
      </c>
      <c r="C3" s="54" t="s">
        <v>14</v>
      </c>
      <c r="D3" s="54"/>
      <c r="E3" s="55" t="s">
        <v>42</v>
      </c>
    </row>
    <row r="4" spans="1:5" s="26" customFormat="1" x14ac:dyDescent="0.2">
      <c r="A4" s="26">
        <v>3</v>
      </c>
      <c r="B4" s="53" t="s">
        <v>38</v>
      </c>
      <c r="C4" s="54" t="s">
        <v>15</v>
      </c>
      <c r="D4" s="54"/>
      <c r="E4" s="55" t="s">
        <v>43</v>
      </c>
    </row>
    <row r="5" spans="1:5" s="26" customFormat="1" x14ac:dyDescent="0.2">
      <c r="A5" s="26">
        <v>4</v>
      </c>
      <c r="B5" s="53" t="s">
        <v>39</v>
      </c>
      <c r="C5" s="54" t="s">
        <v>16</v>
      </c>
      <c r="D5" s="54"/>
      <c r="E5" s="55" t="s">
        <v>44</v>
      </c>
    </row>
    <row r="6" spans="1:5" s="26" customFormat="1" x14ac:dyDescent="0.2">
      <c r="A6" s="26">
        <v>5</v>
      </c>
      <c r="B6" s="53" t="s">
        <v>40</v>
      </c>
      <c r="C6" s="54" t="s">
        <v>17</v>
      </c>
      <c r="D6" s="54"/>
      <c r="E6" s="55" t="s">
        <v>45</v>
      </c>
    </row>
    <row r="7" spans="1:5" s="26" customFormat="1" x14ac:dyDescent="0.2">
      <c r="A7" s="26">
        <v>6</v>
      </c>
      <c r="B7" s="53"/>
      <c r="C7" s="54"/>
      <c r="D7" s="54"/>
      <c r="E7" s="55"/>
    </row>
    <row r="8" spans="1:5" s="26" customFormat="1" x14ac:dyDescent="0.2">
      <c r="A8" s="26">
        <v>7</v>
      </c>
      <c r="B8" s="53"/>
      <c r="C8" s="54"/>
      <c r="D8" s="54"/>
      <c r="E8" s="55"/>
    </row>
    <row r="9" spans="1:5" s="26" customFormat="1" x14ac:dyDescent="0.2">
      <c r="A9" s="26">
        <v>8</v>
      </c>
      <c r="B9" s="53"/>
      <c r="C9" s="54"/>
      <c r="D9" s="54"/>
      <c r="E9" s="55"/>
    </row>
    <row r="10" spans="1:5" s="26" customFormat="1" x14ac:dyDescent="0.2">
      <c r="A10" s="26">
        <v>9</v>
      </c>
      <c r="B10" s="53"/>
      <c r="C10" s="54"/>
      <c r="D10" s="54"/>
      <c r="E10" s="55"/>
    </row>
    <row r="11" spans="1:5" s="26" customFormat="1" x14ac:dyDescent="0.2">
      <c r="A11" s="26">
        <v>10</v>
      </c>
      <c r="B11" s="53"/>
      <c r="C11" s="54"/>
      <c r="D11" s="54"/>
      <c r="E11" s="55"/>
    </row>
    <row r="12" spans="1:5" s="26" customFormat="1" x14ac:dyDescent="0.2">
      <c r="A12" s="26">
        <v>11</v>
      </c>
      <c r="B12" s="53"/>
      <c r="C12" s="54"/>
      <c r="D12" s="54"/>
      <c r="E12" s="55"/>
    </row>
    <row r="13" spans="1:5" s="26" customFormat="1" x14ac:dyDescent="0.2">
      <c r="A13" s="26">
        <v>12</v>
      </c>
      <c r="B13" s="53"/>
      <c r="C13" s="54"/>
      <c r="D13" s="54"/>
      <c r="E13" s="55"/>
    </row>
    <row r="14" spans="1:5" s="26" customFormat="1" x14ac:dyDescent="0.2">
      <c r="A14" s="26">
        <v>13</v>
      </c>
      <c r="B14" s="53"/>
      <c r="C14" s="54"/>
      <c r="D14" s="54"/>
      <c r="E14" s="55"/>
    </row>
    <row r="15" spans="1:5" s="26" customFormat="1" x14ac:dyDescent="0.2">
      <c r="A15" s="26">
        <v>14</v>
      </c>
      <c r="B15" s="53"/>
      <c r="C15" s="54"/>
      <c r="D15" s="54"/>
      <c r="E15" s="55"/>
    </row>
    <row r="16" spans="1:5" s="26" customFormat="1" x14ac:dyDescent="0.2">
      <c r="A16" s="26">
        <v>15</v>
      </c>
      <c r="B16" s="53"/>
      <c r="C16" s="54"/>
      <c r="D16" s="54"/>
      <c r="E16" s="55"/>
    </row>
    <row r="17" spans="1:5" s="26" customFormat="1" x14ac:dyDescent="0.2">
      <c r="A17" s="26">
        <v>16</v>
      </c>
      <c r="B17" s="53"/>
      <c r="C17" s="54"/>
      <c r="D17" s="54"/>
      <c r="E17" s="55"/>
    </row>
    <row r="18" spans="1:5" s="26" customFormat="1" x14ac:dyDescent="0.2">
      <c r="A18" s="26">
        <v>17</v>
      </c>
      <c r="B18" s="53"/>
      <c r="C18" s="54"/>
      <c r="D18" s="54"/>
      <c r="E18" s="55"/>
    </row>
    <row r="19" spans="1:5" s="26" customFormat="1" x14ac:dyDescent="0.2">
      <c r="A19" s="26">
        <v>18</v>
      </c>
      <c r="B19" s="53"/>
      <c r="C19" s="54"/>
      <c r="D19" s="54"/>
      <c r="E19" s="55"/>
    </row>
    <row r="20" spans="1:5" s="26" customFormat="1" x14ac:dyDescent="0.2">
      <c r="A20" s="26">
        <v>19</v>
      </c>
      <c r="B20" s="53"/>
      <c r="C20" s="54"/>
      <c r="D20" s="54"/>
      <c r="E20" s="55"/>
    </row>
    <row r="21" spans="1:5" s="26" customFormat="1" x14ac:dyDescent="0.2">
      <c r="A21" s="26">
        <v>20</v>
      </c>
      <c r="B21" s="53"/>
      <c r="C21" s="54"/>
      <c r="D21" s="54"/>
      <c r="E21" s="55"/>
    </row>
    <row r="22" spans="1:5" s="26" customFormat="1" x14ac:dyDescent="0.2">
      <c r="A22" s="26">
        <v>21</v>
      </c>
      <c r="B22" s="53"/>
      <c r="C22" s="54"/>
      <c r="D22" s="54"/>
      <c r="E22" s="55"/>
    </row>
    <row r="23" spans="1:5" s="26" customFormat="1" x14ac:dyDescent="0.2">
      <c r="A23" s="26">
        <v>22</v>
      </c>
      <c r="B23" s="53"/>
      <c r="C23" s="54"/>
      <c r="D23" s="54"/>
      <c r="E23" s="55"/>
    </row>
    <row r="24" spans="1:5" s="26" customFormat="1" x14ac:dyDescent="0.2">
      <c r="A24" s="26">
        <v>23</v>
      </c>
      <c r="B24" s="53"/>
      <c r="C24" s="54"/>
      <c r="D24" s="54"/>
      <c r="E24" s="55"/>
    </row>
    <row r="25" spans="1:5" s="26" customFormat="1" x14ac:dyDescent="0.2">
      <c r="A25" s="26">
        <v>24</v>
      </c>
      <c r="B25" s="53"/>
      <c r="C25" s="54"/>
      <c r="D25" s="54"/>
      <c r="E25" s="55"/>
    </row>
    <row r="26" spans="1:5" s="26" customFormat="1" x14ac:dyDescent="0.2">
      <c r="A26" s="26">
        <v>25</v>
      </c>
      <c r="B26" s="53"/>
      <c r="C26" s="54"/>
      <c r="D26" s="54"/>
      <c r="E26" s="55"/>
    </row>
    <row r="27" spans="1:5" s="26" customFormat="1" x14ac:dyDescent="0.2">
      <c r="A27" s="26">
        <v>26</v>
      </c>
      <c r="B27" s="53"/>
      <c r="C27" s="54"/>
      <c r="D27" s="54"/>
      <c r="E27" s="55"/>
    </row>
    <row r="28" spans="1:5" s="26" customFormat="1" x14ac:dyDescent="0.2">
      <c r="A28" s="26">
        <v>27</v>
      </c>
      <c r="B28" s="53"/>
      <c r="C28" s="54"/>
      <c r="D28" s="54"/>
      <c r="E28" s="55"/>
    </row>
    <row r="29" spans="1:5" s="26" customFormat="1" x14ac:dyDescent="0.2">
      <c r="A29" s="26">
        <v>28</v>
      </c>
      <c r="B29" s="53"/>
      <c r="C29" s="54"/>
      <c r="D29" s="54"/>
      <c r="E29" s="55"/>
    </row>
    <row r="30" spans="1:5" s="26" customFormat="1" x14ac:dyDescent="0.2">
      <c r="A30" s="26">
        <v>29</v>
      </c>
      <c r="B30" s="53"/>
      <c r="C30" s="54"/>
      <c r="D30" s="54"/>
      <c r="E30" s="55"/>
    </row>
    <row r="31" spans="1:5" s="26" customFormat="1" ht="15" thickBot="1" x14ac:dyDescent="0.25">
      <c r="A31" s="26">
        <v>30</v>
      </c>
      <c r="B31" s="56"/>
      <c r="C31" s="57"/>
      <c r="D31" s="57"/>
      <c r="E31" s="58"/>
    </row>
  </sheetData>
  <sheetProtection sheet="1" objects="1" scenarios="1" selectLockedCells="1"/>
  <dataValidations count="2">
    <dataValidation type="list" allowBlank="1" showInputMessage="1" showErrorMessage="1" sqref="C2:C31">
      <formula1>Critères_Sélectifs</formula1>
    </dataValidation>
    <dataValidation type="list" allowBlank="1" showInputMessage="1" showErrorMessage="1" sqref="D2:D31">
      <formula1>Non_Retenu</formula1>
    </dataValidation>
  </dataValidations>
  <pageMargins left="0.70866141732283472" right="0.70866141732283472" top="1.5354330708661419" bottom="0.74803149606299213" header="0.31496062992125984" footer="0.31496062992125984"/>
  <pageSetup paperSize="9" scale="73" orientation="landscape" r:id="rId1"/>
  <headerFooter>
    <oddHeader>&amp;L&amp;G&amp;C&amp;"Arial,Gras"&amp;24Analyse de décision
&amp;20Composantes du but&amp;R&amp;G</oddHeader>
    <oddFooter xml:space="preserve">&amp;LLe 12 août 2015&amp;RPage 1 sur  1
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S16"/>
  <sheetViews>
    <sheetView showGridLines="0" zoomScale="130" zoomScaleNormal="130" workbookViewId="0">
      <selection activeCell="F7" sqref="F7"/>
    </sheetView>
  </sheetViews>
  <sheetFormatPr baseColWidth="10" defaultRowHeight="14.25" x14ac:dyDescent="0.2"/>
  <cols>
    <col min="1" max="1" width="2.875" customWidth="1"/>
    <col min="2" max="2" width="30.75" style="85" customWidth="1"/>
    <col min="3" max="3" width="5.25" hidden="1" customWidth="1"/>
    <col min="4" max="4" width="5.75" style="20" customWidth="1"/>
    <col min="5" max="5" width="7.5" style="20" customWidth="1"/>
    <col min="6" max="6" width="11.25" style="20"/>
    <col min="7" max="7" width="5.25" customWidth="1"/>
    <col min="8" max="19" width="3.375" customWidth="1"/>
  </cols>
  <sheetData>
    <row r="1" spans="1:19" ht="15" thickBot="1" x14ac:dyDescent="0.25">
      <c r="A1" s="104" t="s">
        <v>2</v>
      </c>
      <c r="B1" s="105"/>
      <c r="C1" s="47"/>
      <c r="D1" s="47" t="s">
        <v>23</v>
      </c>
      <c r="E1" s="47" t="s">
        <v>4</v>
      </c>
      <c r="F1" s="48" t="s">
        <v>24</v>
      </c>
      <c r="H1" s="37" t="str">
        <f>IF(ISERROR(VLOOKUP($A3,CS,3,FALSE)),"",$A2)</f>
        <v>A</v>
      </c>
      <c r="I1" s="49">
        <v>3</v>
      </c>
      <c r="J1" s="37" t="str">
        <f>IF(ISERROR(VLOOKUP($A4,CS,3,FALSE)),"",$A2)</f>
        <v>A</v>
      </c>
      <c r="K1" s="49">
        <v>4</v>
      </c>
      <c r="L1" s="37" t="str">
        <f>IF(ISERROR(VLOOKUP($A5,CS,3,FALSE)),"",$A2)</f>
        <v>A</v>
      </c>
      <c r="M1" s="49">
        <v>6</v>
      </c>
      <c r="N1" s="37" t="str">
        <f>IF(ISERROR(VLOOKUP($A6,CS,3,FALSE)),"",$A2)</f>
        <v>A</v>
      </c>
      <c r="O1" s="49">
        <v>3</v>
      </c>
      <c r="P1" s="37" t="str">
        <f>IF(ISERROR(VLOOKUP($A7,CS,3,FALSE)),"",$A2)</f>
        <v/>
      </c>
      <c r="Q1" s="49"/>
      <c r="R1" s="37" t="str">
        <f>IF(ISERROR(VLOOKUP($A8,CS,3,FALSE)),"",$A2)</f>
        <v/>
      </c>
      <c r="S1" s="49"/>
    </row>
    <row r="2" spans="1:19" ht="24.75" thickBot="1" x14ac:dyDescent="0.25">
      <c r="A2" s="44" t="s">
        <v>13</v>
      </c>
      <c r="B2" s="82" t="str">
        <f t="shared" ref="B2:B8" si="0">IFERROR(VLOOKUP(A2,CS,3,FALSE),"")</f>
        <v>Le plus actif possible dans l'écoute, le plus bienveillant et confidentiel</v>
      </c>
      <c r="C2" s="45">
        <f>IF(B2="","",1)</f>
        <v>1</v>
      </c>
      <c r="D2" s="45">
        <f ca="1">IF(B2="","",SUMIF($H$1:$I$12,A2,$I$1:$I$12)+SUMIF($J$1:$K$12,A2,$K$1:$K$12)+SUMIF($L$1:$M$12,A2,$M$1:$M$12)+SUMIF($N$1:$O$12,A2,$O$1:$O$12)+SUMIF($P$1:$Q$12,A2,$Q$1:$Q$12)+SUMIF($R$1:$S$12,A2,$S$1:$S$12))</f>
        <v>16</v>
      </c>
      <c r="E2" s="46">
        <f ca="1">IF(B2="","",IF($D$9=0,"",D2/$D$9))</f>
        <v>0.16</v>
      </c>
      <c r="F2" s="73">
        <v>0.15</v>
      </c>
      <c r="H2" s="38" t="str">
        <f>IF(ISERROR(VLOOKUP($A3,CS,3,FALSE)),"",$A3)</f>
        <v>B</v>
      </c>
      <c r="I2" s="50">
        <v>7</v>
      </c>
      <c r="J2" s="38" t="str">
        <f>IF(ISERROR(VLOOKUP($A4,CS,3,FALSE)),"",$A4)</f>
        <v>C</v>
      </c>
      <c r="K2" s="50">
        <v>6</v>
      </c>
      <c r="L2" s="38" t="str">
        <f>IF(ISERROR(VLOOKUP($A5,CS,3,FALSE)),"",$A5)</f>
        <v>D</v>
      </c>
      <c r="M2" s="50">
        <v>4</v>
      </c>
      <c r="N2" s="38" t="str">
        <f>IF(ISERROR(VLOOKUP($A6,CS,3,FALSE)),"",$A6)</f>
        <v>E</v>
      </c>
      <c r="O2" s="50">
        <v>7</v>
      </c>
      <c r="P2" s="38" t="str">
        <f>IF(ISERROR(VLOOKUP($A7,CS,3,FALSE)),"",$A7)</f>
        <v/>
      </c>
      <c r="Q2" s="50"/>
      <c r="R2" s="38" t="str">
        <f>IF(ISERROR(VLOOKUP($A8,CS,3,FALSE)),"",$A8)</f>
        <v/>
      </c>
      <c r="S2" s="50"/>
    </row>
    <row r="3" spans="1:19" ht="24.75" thickTop="1" x14ac:dyDescent="0.2">
      <c r="A3" s="30" t="s">
        <v>14</v>
      </c>
      <c r="B3" s="83" t="str">
        <f t="shared" si="0"/>
        <v>Le plus ingénieux possible, souple et efficace</v>
      </c>
      <c r="C3" s="35">
        <f t="shared" ref="C3:C8" si="1">IF(B3="","",1)</f>
        <v>1</v>
      </c>
      <c r="D3" s="35">
        <f t="shared" ref="D3:D8" ca="1" si="2">IF(B3="","",SUMIF($H$1:$I$12,A3,$I$1:$I$12)+SUMIF($J$1:$K$12,A3,$K$1:$K$12)+SUMIF($L$1:$M$12,A3,$M$1:$M$12)+SUMIF($N$1:$O$12,A3,$O$1:$O$12)+SUMIF($P$1:$Q$12,A3,$Q$1:$Q$12)+SUMIF($R$1:$S$12,A3,$S$1:$S$12))</f>
        <v>22</v>
      </c>
      <c r="E3" s="41">
        <f t="shared" ref="E3:E8" ca="1" si="3">IF(B3="","",IF($D$9=0,"",D3/$D$9))</f>
        <v>0.22</v>
      </c>
      <c r="F3" s="74">
        <v>0.2</v>
      </c>
      <c r="J3" s="37" t="str">
        <f>IF(ISERROR(VLOOKUP($A4,CS,3,FALSE)),"",$A3)</f>
        <v>B</v>
      </c>
      <c r="K3" s="49">
        <v>6</v>
      </c>
      <c r="L3" s="37" t="str">
        <f>IF(ISERROR(VLOOKUP($A5,CS,3,FALSE)),"",$A3)</f>
        <v>B</v>
      </c>
      <c r="M3" s="49">
        <v>6</v>
      </c>
      <c r="N3" s="37" t="str">
        <f>IF(ISERROR(VLOOKUP($A6,CS,3,FALSE)),"",$A3)</f>
        <v>B</v>
      </c>
      <c r="O3" s="49">
        <v>3</v>
      </c>
      <c r="P3" s="37" t="str">
        <f>IF(ISERROR(VLOOKUP($A7,CS,3,FALSE)),"",$A3)</f>
        <v/>
      </c>
      <c r="Q3" s="49"/>
      <c r="R3" s="37" t="str">
        <f>IF(ISERROR(VLOOKUP($A8,CS,3,FALSE)),"",$A3)</f>
        <v/>
      </c>
      <c r="S3" s="49"/>
    </row>
    <row r="4" spans="1:19" ht="24.75" thickBot="1" x14ac:dyDescent="0.25">
      <c r="A4" s="30" t="s">
        <v>15</v>
      </c>
      <c r="B4" s="83" t="str">
        <f t="shared" si="0"/>
        <v>Le plus franc possible, honnête et gagnant/gagnant</v>
      </c>
      <c r="C4" s="35">
        <f t="shared" si="1"/>
        <v>1</v>
      </c>
      <c r="D4" s="35">
        <f t="shared" ca="1" si="2"/>
        <v>20</v>
      </c>
      <c r="E4" s="41">
        <f t="shared" ca="1" si="3"/>
        <v>0.2</v>
      </c>
      <c r="F4" s="74">
        <v>0.2</v>
      </c>
      <c r="J4" s="38" t="str">
        <f>IF(ISERROR(VLOOKUP($A4,CS,3,FALSE)),"",$A4)</f>
        <v>C</v>
      </c>
      <c r="K4" s="50">
        <v>4</v>
      </c>
      <c r="L4" s="38" t="str">
        <f>IF(ISERROR(VLOOKUP($A5,CS,3,FALSE)),"",$A5)</f>
        <v>D</v>
      </c>
      <c r="M4" s="50">
        <v>4</v>
      </c>
      <c r="N4" s="38" t="str">
        <f>IF(ISERROR(VLOOKUP($A6,CS,3,FALSE)),"",$A6)</f>
        <v>E</v>
      </c>
      <c r="O4" s="50">
        <v>7</v>
      </c>
      <c r="P4" s="38" t="str">
        <f>IF(ISERROR(VLOOKUP($A7,CS,3,FALSE)),"",$A7)</f>
        <v/>
      </c>
      <c r="Q4" s="50"/>
      <c r="R4" s="38" t="str">
        <f>IF(ISERROR(VLOOKUP($A8,CS,3,FALSE)),"",$A8)</f>
        <v/>
      </c>
      <c r="S4" s="50"/>
    </row>
    <row r="5" spans="1:19" ht="15" thickTop="1" x14ac:dyDescent="0.2">
      <c r="A5" s="30" t="s">
        <v>16</v>
      </c>
      <c r="B5" s="83" t="str">
        <f t="shared" si="0"/>
        <v>Le plus solidaire, collaboratif possible</v>
      </c>
      <c r="C5" s="35">
        <f t="shared" si="1"/>
        <v>1</v>
      </c>
      <c r="D5" s="35">
        <f t="shared" ca="1" si="2"/>
        <v>16</v>
      </c>
      <c r="E5" s="41">
        <f t="shared" ca="1" si="3"/>
        <v>0.16</v>
      </c>
      <c r="F5" s="74">
        <v>0.15</v>
      </c>
      <c r="L5" s="37" t="str">
        <f>IF(ISERROR(VLOOKUP($A5,CS,3,FALSE)),"",$A4)</f>
        <v>C</v>
      </c>
      <c r="M5" s="49">
        <v>6</v>
      </c>
      <c r="N5" s="37" t="str">
        <f>IF(ISERROR(VLOOKUP($A6,CS,3,FALSE)),"",$A4)</f>
        <v>C</v>
      </c>
      <c r="O5" s="49">
        <v>4</v>
      </c>
      <c r="P5" s="37" t="str">
        <f>IF(ISERROR(VLOOKUP($A7,CS,3,FALSE)),"",$A4)</f>
        <v/>
      </c>
      <c r="Q5" s="49"/>
      <c r="R5" s="37" t="str">
        <f>IF(ISERROR(VLOOKUP($A8,CS,3,FALSE)),"",$A4)</f>
        <v/>
      </c>
      <c r="S5" s="49"/>
    </row>
    <row r="6" spans="1:19" ht="24.75" thickBot="1" x14ac:dyDescent="0.25">
      <c r="A6" s="30" t="s">
        <v>17</v>
      </c>
      <c r="B6" s="83" t="str">
        <f t="shared" si="0"/>
        <v>Le plus expert possible, pédagogue, professionnel</v>
      </c>
      <c r="C6" s="35">
        <f t="shared" si="1"/>
        <v>1</v>
      </c>
      <c r="D6" s="35">
        <f t="shared" ca="1" si="2"/>
        <v>26</v>
      </c>
      <c r="E6" s="41">
        <f t="shared" ca="1" si="3"/>
        <v>0.26</v>
      </c>
      <c r="F6" s="74">
        <v>0.3</v>
      </c>
      <c r="L6" s="38" t="str">
        <f>IF(ISERROR(VLOOKUP($A5,CS,3,FALSE)),"",$A5)</f>
        <v>D</v>
      </c>
      <c r="M6" s="50">
        <v>4</v>
      </c>
      <c r="N6" s="38" t="str">
        <f>IF(ISERROR(VLOOKUP($A6,CS,3,FALSE)),"",$A6)</f>
        <v>E</v>
      </c>
      <c r="O6" s="50">
        <v>6</v>
      </c>
      <c r="P6" s="38" t="str">
        <f>IF(ISERROR(VLOOKUP($A7,CS,3,FALSE)),"",$A7)</f>
        <v/>
      </c>
      <c r="Q6" s="50"/>
      <c r="R6" s="38" t="str">
        <f>IF(ISERROR(VLOOKUP($A8,CS,3,FALSE)),"",$A8)</f>
        <v/>
      </c>
      <c r="S6" s="50"/>
    </row>
    <row r="7" spans="1:19" ht="15" thickTop="1" x14ac:dyDescent="0.2">
      <c r="A7" s="30" t="s">
        <v>18</v>
      </c>
      <c r="B7" s="83" t="str">
        <f t="shared" si="0"/>
        <v/>
      </c>
      <c r="C7" s="35" t="str">
        <f t="shared" si="1"/>
        <v/>
      </c>
      <c r="D7" s="35" t="str">
        <f t="shared" si="2"/>
        <v/>
      </c>
      <c r="E7" s="41" t="str">
        <f t="shared" si="3"/>
        <v/>
      </c>
      <c r="F7" s="74"/>
      <c r="N7" s="37" t="str">
        <f>IF(ISERROR(VLOOKUP($A6,CS,3,FALSE)),"",$A5)</f>
        <v>D</v>
      </c>
      <c r="O7" s="49">
        <v>4</v>
      </c>
      <c r="P7" s="37" t="str">
        <f>IF(ISERROR(VLOOKUP($A7,CS,3,FALSE)),"",$A5)</f>
        <v/>
      </c>
      <c r="Q7" s="49"/>
      <c r="R7" s="37" t="str">
        <f>IF(ISERROR(VLOOKUP($A8,CS,3,FALSE)),"",$A5)</f>
        <v/>
      </c>
      <c r="S7" s="49"/>
    </row>
    <row r="8" spans="1:19" ht="15" thickBot="1" x14ac:dyDescent="0.25">
      <c r="A8" s="30" t="s">
        <v>19</v>
      </c>
      <c r="B8" s="83" t="str">
        <f t="shared" si="0"/>
        <v/>
      </c>
      <c r="C8" s="35" t="str">
        <f t="shared" si="1"/>
        <v/>
      </c>
      <c r="D8" s="35" t="str">
        <f t="shared" si="2"/>
        <v/>
      </c>
      <c r="E8" s="41" t="str">
        <f t="shared" si="3"/>
        <v/>
      </c>
      <c r="F8" s="74"/>
      <c r="N8" s="38" t="str">
        <f>IF(ISERROR(VLOOKUP($A6,CS,3,FALSE)),"",$A6)</f>
        <v>E</v>
      </c>
      <c r="O8" s="50">
        <v>6</v>
      </c>
      <c r="P8" s="38" t="str">
        <f>IF(ISERROR(VLOOKUP($A7,CS,3,FALSE)),"",$A7)</f>
        <v/>
      </c>
      <c r="Q8" s="50"/>
      <c r="R8" s="38" t="str">
        <f>IF(ISERROR(VLOOKUP($A8,CS,3,FALSE)),"",$A8)</f>
        <v/>
      </c>
      <c r="S8" s="50"/>
    </row>
    <row r="9" spans="1:19" ht="15.75" thickTop="1" thickBot="1" x14ac:dyDescent="0.25">
      <c r="A9" s="31"/>
      <c r="B9" s="84"/>
      <c r="C9" s="36">
        <f>(SUM(C2:C8)*(SUM(C2:C8)-1))/2</f>
        <v>10</v>
      </c>
      <c r="D9" s="36">
        <f ca="1">SUM(D2:D8)</f>
        <v>100</v>
      </c>
      <c r="E9" s="42">
        <f ca="1">SUM(E2:E8)</f>
        <v>1</v>
      </c>
      <c r="F9" s="43">
        <f>SUM(F2:F8)</f>
        <v>1</v>
      </c>
      <c r="P9" s="37" t="str">
        <f>IF(ISERROR(VLOOKUP($A7,CS,3,FALSE)),"",$A6)</f>
        <v/>
      </c>
      <c r="Q9" s="49"/>
      <c r="R9" s="37" t="str">
        <f>IF(ISERROR(VLOOKUP($A8,CS,3,FALSE)),"",$A6)</f>
        <v/>
      </c>
      <c r="S9" s="49"/>
    </row>
    <row r="10" spans="1:19" ht="15" thickBot="1" x14ac:dyDescent="0.25">
      <c r="H10" s="39"/>
      <c r="I10" s="39"/>
      <c r="J10" s="39"/>
      <c r="K10" s="39"/>
      <c r="L10" s="39"/>
      <c r="P10" s="38" t="str">
        <f>IF(ISERROR(VLOOKUP($A7,CS,3,FALSE)),"",$A7)</f>
        <v/>
      </c>
      <c r="Q10" s="50"/>
      <c r="R10" s="38" t="str">
        <f>IF(ISERROR(VLOOKUP($A8,CS,3,FALSE)),"",$A8)</f>
        <v/>
      </c>
      <c r="S10" s="50"/>
    </row>
    <row r="11" spans="1:19" ht="15" thickTop="1" x14ac:dyDescent="0.2">
      <c r="G11" s="39"/>
      <c r="H11" s="39"/>
      <c r="I11" s="39"/>
      <c r="J11" s="39"/>
      <c r="K11" s="39"/>
      <c r="L11" s="39"/>
      <c r="R11" s="37" t="str">
        <f>IF(ISERROR(VLOOKUP($A8,CS,3,FALSE)),"",$A7)</f>
        <v/>
      </c>
      <c r="S11" s="49"/>
    </row>
    <row r="12" spans="1:19" ht="15" thickBot="1" x14ac:dyDescent="0.25">
      <c r="G12" s="39"/>
      <c r="H12" s="39"/>
      <c r="I12" s="39"/>
      <c r="J12" s="39"/>
      <c r="K12" s="39"/>
      <c r="L12" s="39"/>
      <c r="R12" s="38" t="str">
        <f>IF(ISERROR(VLOOKUP($A8,CS,3,FALSE)),"",$A8)</f>
        <v/>
      </c>
      <c r="S12" s="50"/>
    </row>
    <row r="13" spans="1:19" ht="15" thickTop="1" x14ac:dyDescent="0.2">
      <c r="G13" s="39"/>
      <c r="H13" s="39"/>
      <c r="I13" s="39"/>
      <c r="J13" s="39"/>
      <c r="K13" s="39"/>
      <c r="L13" s="39"/>
    </row>
    <row r="14" spans="1:19" ht="37.9" customHeight="1" x14ac:dyDescent="0.2">
      <c r="G14" s="39"/>
      <c r="H14" s="106" t="s">
        <v>22</v>
      </c>
      <c r="I14" s="107"/>
      <c r="J14" s="107"/>
      <c r="K14" s="107"/>
      <c r="L14" s="107"/>
      <c r="M14" s="107"/>
      <c r="N14" s="107"/>
      <c r="O14" s="107"/>
      <c r="P14" s="107"/>
      <c r="Q14" s="107"/>
      <c r="R14" s="108"/>
    </row>
    <row r="15" spans="1:19" ht="27.6" customHeight="1" x14ac:dyDescent="0.2">
      <c r="G15" s="39"/>
      <c r="H15" s="106" t="s">
        <v>25</v>
      </c>
      <c r="I15" s="107"/>
      <c r="J15" s="107"/>
      <c r="K15" s="107"/>
      <c r="L15" s="107"/>
      <c r="M15" s="107"/>
      <c r="N15" s="107"/>
      <c r="O15" s="107"/>
      <c r="P15" s="107"/>
      <c r="Q15" s="107"/>
      <c r="R15" s="108"/>
    </row>
    <row r="16" spans="1:19" ht="42" customHeight="1" x14ac:dyDescent="0.2"/>
  </sheetData>
  <sheetProtection sheet="1" objects="1" scenarios="1" selectLockedCells="1"/>
  <mergeCells count="3">
    <mergeCell ref="A1:B1"/>
    <mergeCell ref="H14:R14"/>
    <mergeCell ref="H15:R15"/>
  </mergeCells>
  <conditionalFormatting sqref="H1">
    <cfRule type="expression" dxfId="86" priority="91">
      <formula>I1&gt;I2</formula>
    </cfRule>
  </conditionalFormatting>
  <conditionalFormatting sqref="H2">
    <cfRule type="expression" dxfId="85" priority="90">
      <formula>I2&gt;I1</formula>
    </cfRule>
  </conditionalFormatting>
  <conditionalFormatting sqref="J1">
    <cfRule type="expression" dxfId="84" priority="89">
      <formula>K1&gt;K2</formula>
    </cfRule>
  </conditionalFormatting>
  <conditionalFormatting sqref="J2">
    <cfRule type="expression" dxfId="83" priority="88">
      <formula>K2&gt;K1</formula>
    </cfRule>
  </conditionalFormatting>
  <conditionalFormatting sqref="L1">
    <cfRule type="expression" dxfId="82" priority="87">
      <formula>M1&gt;M2</formula>
    </cfRule>
  </conditionalFormatting>
  <conditionalFormatting sqref="L2">
    <cfRule type="expression" dxfId="81" priority="86">
      <formula>M2&gt;M1</formula>
    </cfRule>
  </conditionalFormatting>
  <conditionalFormatting sqref="N1">
    <cfRule type="expression" dxfId="80" priority="85">
      <formula>O1&gt;O2</formula>
    </cfRule>
  </conditionalFormatting>
  <conditionalFormatting sqref="N2">
    <cfRule type="expression" dxfId="79" priority="84">
      <formula>O2&gt;O1</formula>
    </cfRule>
  </conditionalFormatting>
  <conditionalFormatting sqref="P1">
    <cfRule type="expression" dxfId="78" priority="83">
      <formula>Q1&gt;Q2</formula>
    </cfRule>
  </conditionalFormatting>
  <conditionalFormatting sqref="P2">
    <cfRule type="expression" dxfId="77" priority="82">
      <formula>Q2&gt;Q1</formula>
    </cfRule>
  </conditionalFormatting>
  <conditionalFormatting sqref="R1">
    <cfRule type="expression" dxfId="76" priority="81">
      <formula>S1&gt;S2</formula>
    </cfRule>
  </conditionalFormatting>
  <conditionalFormatting sqref="R2">
    <cfRule type="expression" dxfId="75" priority="80">
      <formula>S2&gt;S1</formula>
    </cfRule>
  </conditionalFormatting>
  <conditionalFormatting sqref="J3">
    <cfRule type="expression" dxfId="74" priority="79">
      <formula>K3&gt;K4</formula>
    </cfRule>
  </conditionalFormatting>
  <conditionalFormatting sqref="J4">
    <cfRule type="expression" dxfId="73" priority="78">
      <formula>K4&gt;K3</formula>
    </cfRule>
  </conditionalFormatting>
  <conditionalFormatting sqref="L3">
    <cfRule type="expression" dxfId="72" priority="77">
      <formula>M3&gt;M4</formula>
    </cfRule>
  </conditionalFormatting>
  <conditionalFormatting sqref="L4">
    <cfRule type="expression" dxfId="71" priority="76">
      <formula>M4&gt;M3</formula>
    </cfRule>
  </conditionalFormatting>
  <conditionalFormatting sqref="N3">
    <cfRule type="expression" dxfId="70" priority="75">
      <formula>O3&gt;O4</formula>
    </cfRule>
  </conditionalFormatting>
  <conditionalFormatting sqref="N4">
    <cfRule type="expression" dxfId="69" priority="74">
      <formula>O4&gt;O3</formula>
    </cfRule>
  </conditionalFormatting>
  <conditionalFormatting sqref="P3">
    <cfRule type="expression" dxfId="68" priority="73">
      <formula>Q3&gt;Q4</formula>
    </cfRule>
  </conditionalFormatting>
  <conditionalFormatting sqref="P4">
    <cfRule type="expression" dxfId="67" priority="72">
      <formula>Q4&gt;Q3</formula>
    </cfRule>
  </conditionalFormatting>
  <conditionalFormatting sqref="R3">
    <cfRule type="expression" dxfId="66" priority="71">
      <formula>S3&gt;S4</formula>
    </cfRule>
  </conditionalFormatting>
  <conditionalFormatting sqref="R4">
    <cfRule type="expression" dxfId="65" priority="70">
      <formula>S4&gt;S3</formula>
    </cfRule>
  </conditionalFormatting>
  <conditionalFormatting sqref="L5">
    <cfRule type="expression" dxfId="64" priority="69">
      <formula>M5&gt;M6</formula>
    </cfRule>
  </conditionalFormatting>
  <conditionalFormatting sqref="L6">
    <cfRule type="expression" dxfId="63" priority="68">
      <formula>M6&gt;M5</formula>
    </cfRule>
  </conditionalFormatting>
  <conditionalFormatting sqref="N5">
    <cfRule type="expression" dxfId="62" priority="67">
      <formula>O5&gt;O6</formula>
    </cfRule>
  </conditionalFormatting>
  <conditionalFormatting sqref="N6">
    <cfRule type="expression" dxfId="61" priority="66">
      <formula>O6&gt;O5</formula>
    </cfRule>
  </conditionalFormatting>
  <conditionalFormatting sqref="P5">
    <cfRule type="expression" dxfId="60" priority="65">
      <formula>Q5&gt;Q6</formula>
    </cfRule>
  </conditionalFormatting>
  <conditionalFormatting sqref="P6">
    <cfRule type="expression" dxfId="59" priority="64">
      <formula>Q6&gt;Q5</formula>
    </cfRule>
  </conditionalFormatting>
  <conditionalFormatting sqref="R5">
    <cfRule type="expression" dxfId="58" priority="63">
      <formula>S5&gt;S6</formula>
    </cfRule>
  </conditionalFormatting>
  <conditionalFormatting sqref="R6">
    <cfRule type="expression" dxfId="57" priority="62">
      <formula>S6&gt;S5</formula>
    </cfRule>
  </conditionalFormatting>
  <conditionalFormatting sqref="N7">
    <cfRule type="expression" dxfId="56" priority="61">
      <formula>O7&gt;O8</formula>
    </cfRule>
  </conditionalFormatting>
  <conditionalFormatting sqref="N8">
    <cfRule type="expression" dxfId="55" priority="60">
      <formula>O8&gt;O7</formula>
    </cfRule>
  </conditionalFormatting>
  <conditionalFormatting sqref="P7">
    <cfRule type="expression" dxfId="54" priority="59">
      <formula>Q7&gt;Q8</formula>
    </cfRule>
  </conditionalFormatting>
  <conditionalFormatting sqref="P8">
    <cfRule type="expression" dxfId="53" priority="58">
      <formula>Q8&gt;Q7</formula>
    </cfRule>
  </conditionalFormatting>
  <conditionalFormatting sqref="R7">
    <cfRule type="expression" dxfId="52" priority="57">
      <formula>S7&gt;S8</formula>
    </cfRule>
  </conditionalFormatting>
  <conditionalFormatting sqref="R8">
    <cfRule type="expression" dxfId="51" priority="56">
      <formula>S8&gt;S7</formula>
    </cfRule>
  </conditionalFormatting>
  <conditionalFormatting sqref="P9">
    <cfRule type="expression" dxfId="50" priority="55">
      <formula>Q9&gt;Q10</formula>
    </cfRule>
  </conditionalFormatting>
  <conditionalFormatting sqref="P10">
    <cfRule type="expression" dxfId="49" priority="54">
      <formula>Q10&gt;Q9</formula>
    </cfRule>
  </conditionalFormatting>
  <conditionalFormatting sqref="R10">
    <cfRule type="expression" dxfId="48" priority="52">
      <formula>S10&gt;S9</formula>
    </cfRule>
  </conditionalFormatting>
  <conditionalFormatting sqref="R12">
    <cfRule type="expression" dxfId="47" priority="48">
      <formula>S12&gt;S11</formula>
    </cfRule>
  </conditionalFormatting>
  <conditionalFormatting sqref="R9">
    <cfRule type="expression" dxfId="46" priority="47">
      <formula>S9&gt;S10</formula>
    </cfRule>
  </conditionalFormatting>
  <conditionalFormatting sqref="R11">
    <cfRule type="expression" dxfId="45" priority="46">
      <formula>S11&gt;S12</formula>
    </cfRule>
  </conditionalFormatting>
  <conditionalFormatting sqref="I1">
    <cfRule type="expression" dxfId="44" priority="45">
      <formula>I1+I2&lt;&gt;10</formula>
    </cfRule>
  </conditionalFormatting>
  <conditionalFormatting sqref="I2">
    <cfRule type="expression" dxfId="43" priority="44">
      <formula>I1+I2&lt;&gt;10</formula>
    </cfRule>
  </conditionalFormatting>
  <conditionalFormatting sqref="S12">
    <cfRule type="expression" dxfId="42" priority="4">
      <formula>S11+S12&lt;&gt;10</formula>
    </cfRule>
  </conditionalFormatting>
  <conditionalFormatting sqref="K1">
    <cfRule type="expression" dxfId="41" priority="43">
      <formula>K1+K2&lt;&gt;10</formula>
    </cfRule>
  </conditionalFormatting>
  <conditionalFormatting sqref="K2">
    <cfRule type="expression" dxfId="40" priority="42">
      <formula>K1+K2&lt;&gt;10</formula>
    </cfRule>
  </conditionalFormatting>
  <conditionalFormatting sqref="M1">
    <cfRule type="expression" dxfId="39" priority="41">
      <formula>M1+M2&lt;&gt;10</formula>
    </cfRule>
  </conditionalFormatting>
  <conditionalFormatting sqref="M2">
    <cfRule type="expression" dxfId="38" priority="40">
      <formula>M1+M2&lt;&gt;10</formula>
    </cfRule>
  </conditionalFormatting>
  <conditionalFormatting sqref="O1">
    <cfRule type="expression" dxfId="37" priority="39">
      <formula>O1+O2&lt;&gt;10</formula>
    </cfRule>
  </conditionalFormatting>
  <conditionalFormatting sqref="O2">
    <cfRule type="expression" dxfId="36" priority="38">
      <formula>O1+O2&lt;&gt;10</formula>
    </cfRule>
  </conditionalFormatting>
  <conditionalFormatting sqref="Q1">
    <cfRule type="expression" dxfId="35" priority="37">
      <formula>Q1+Q2&lt;&gt;10</formula>
    </cfRule>
  </conditionalFormatting>
  <conditionalFormatting sqref="Q2">
    <cfRule type="expression" dxfId="34" priority="36">
      <formula>Q1+Q2&lt;&gt;10</formula>
    </cfRule>
  </conditionalFormatting>
  <conditionalFormatting sqref="S1">
    <cfRule type="expression" dxfId="33" priority="35">
      <formula>S1+S2&lt;&gt;10</formula>
    </cfRule>
  </conditionalFormatting>
  <conditionalFormatting sqref="S2">
    <cfRule type="expression" dxfId="32" priority="34">
      <formula>S1+S2&lt;&gt;10</formula>
    </cfRule>
  </conditionalFormatting>
  <conditionalFormatting sqref="K3">
    <cfRule type="expression" dxfId="31" priority="33">
      <formula>K3+K4&lt;&gt;10</formula>
    </cfRule>
  </conditionalFormatting>
  <conditionalFormatting sqref="K4">
    <cfRule type="expression" dxfId="30" priority="32">
      <formula>K3+K4&lt;&gt;10</formula>
    </cfRule>
  </conditionalFormatting>
  <conditionalFormatting sqref="M3">
    <cfRule type="expression" dxfId="29" priority="31">
      <formula>M3+M4&lt;&gt;10</formula>
    </cfRule>
  </conditionalFormatting>
  <conditionalFormatting sqref="M4">
    <cfRule type="expression" dxfId="28" priority="30">
      <formula>M3+M4&lt;&gt;10</formula>
    </cfRule>
  </conditionalFormatting>
  <conditionalFormatting sqref="O3">
    <cfRule type="expression" dxfId="27" priority="29">
      <formula>O3+O4&lt;&gt;10</formula>
    </cfRule>
  </conditionalFormatting>
  <conditionalFormatting sqref="O4">
    <cfRule type="expression" dxfId="26" priority="28">
      <formula>O3+O4&lt;&gt;10</formula>
    </cfRule>
  </conditionalFormatting>
  <conditionalFormatting sqref="Q3">
    <cfRule type="expression" dxfId="25" priority="27">
      <formula>Q3+Q4&lt;&gt;10</formula>
    </cfRule>
  </conditionalFormatting>
  <conditionalFormatting sqref="Q4">
    <cfRule type="expression" dxfId="24" priority="26">
      <formula>Q3+Q4&lt;&gt;10</formula>
    </cfRule>
  </conditionalFormatting>
  <conditionalFormatting sqref="S3">
    <cfRule type="expression" dxfId="23" priority="25">
      <formula>S3+S4&lt;&gt;10</formula>
    </cfRule>
  </conditionalFormatting>
  <conditionalFormatting sqref="S4">
    <cfRule type="expression" dxfId="22" priority="24">
      <formula>S3+S4&lt;&gt;10</formula>
    </cfRule>
  </conditionalFormatting>
  <conditionalFormatting sqref="M5">
    <cfRule type="expression" dxfId="21" priority="23">
      <formula>M5+M6&lt;&gt;10</formula>
    </cfRule>
  </conditionalFormatting>
  <conditionalFormatting sqref="M6">
    <cfRule type="expression" dxfId="20" priority="22">
      <formula>M5+M6&lt;&gt;10</formula>
    </cfRule>
  </conditionalFormatting>
  <conditionalFormatting sqref="O5">
    <cfRule type="expression" dxfId="19" priority="21">
      <formula>O5+O6&lt;&gt;10</formula>
    </cfRule>
  </conditionalFormatting>
  <conditionalFormatting sqref="O6">
    <cfRule type="expression" dxfId="18" priority="20">
      <formula>O5+O6&lt;&gt;10</formula>
    </cfRule>
  </conditionalFormatting>
  <conditionalFormatting sqref="Q5">
    <cfRule type="expression" dxfId="17" priority="19">
      <formula>Q5+Q6&lt;&gt;10</formula>
    </cfRule>
  </conditionalFormatting>
  <conditionalFormatting sqref="Q6">
    <cfRule type="expression" dxfId="16" priority="18">
      <formula>Q5+Q6&lt;&gt;10</formula>
    </cfRule>
  </conditionalFormatting>
  <conditionalFormatting sqref="S5">
    <cfRule type="expression" dxfId="15" priority="17">
      <formula>S5+S6&lt;&gt;10</formula>
    </cfRule>
  </conditionalFormatting>
  <conditionalFormatting sqref="S6">
    <cfRule type="expression" dxfId="14" priority="16">
      <formula>S5+S6&lt;&gt;10</formula>
    </cfRule>
  </conditionalFormatting>
  <conditionalFormatting sqref="O7">
    <cfRule type="expression" dxfId="13" priority="15">
      <formula>O7+O8&lt;&gt;10</formula>
    </cfRule>
  </conditionalFormatting>
  <conditionalFormatting sqref="O8">
    <cfRule type="expression" dxfId="12" priority="14">
      <formula>O7+O8&lt;&gt;10</formula>
    </cfRule>
  </conditionalFormatting>
  <conditionalFormatting sqref="Q7">
    <cfRule type="expression" dxfId="11" priority="13">
      <formula>Q7+Q8&lt;&gt;10</formula>
    </cfRule>
  </conditionalFormatting>
  <conditionalFormatting sqref="Q8">
    <cfRule type="expression" dxfId="10" priority="12">
      <formula>Q7+Q8&lt;&gt;10</formula>
    </cfRule>
  </conditionalFormatting>
  <conditionalFormatting sqref="S7">
    <cfRule type="expression" dxfId="9" priority="11">
      <formula>S7+S8&lt;&gt;10</formula>
    </cfRule>
  </conditionalFormatting>
  <conditionalFormatting sqref="S8">
    <cfRule type="expression" dxfId="8" priority="10">
      <formula>S7+S8&lt;&gt;10</formula>
    </cfRule>
  </conditionalFormatting>
  <conditionalFormatting sqref="Q9">
    <cfRule type="expression" dxfId="7" priority="9">
      <formula>Q9+Q10&lt;&gt;10</formula>
    </cfRule>
  </conditionalFormatting>
  <conditionalFormatting sqref="Q10">
    <cfRule type="expression" dxfId="6" priority="8">
      <formula>Q9+Q10&lt;&gt;10</formula>
    </cfRule>
  </conditionalFormatting>
  <conditionalFormatting sqref="S9">
    <cfRule type="expression" dxfId="5" priority="7">
      <formula>S9+S10&lt;&gt;10</formula>
    </cfRule>
  </conditionalFormatting>
  <conditionalFormatting sqref="S10">
    <cfRule type="expression" dxfId="4" priority="6">
      <formula>S9+S10&lt;&gt;10</formula>
    </cfRule>
  </conditionalFormatting>
  <conditionalFormatting sqref="S11">
    <cfRule type="expression" dxfId="3" priority="5">
      <formula>S11+S12&lt;&gt;10</formula>
    </cfRule>
  </conditionalFormatting>
  <conditionalFormatting sqref="D9:F9">
    <cfRule type="expression" dxfId="2" priority="3">
      <formula>$D$9&lt;&gt;10*$C$9</formula>
    </cfRule>
  </conditionalFormatting>
  <conditionalFormatting sqref="F9">
    <cfRule type="expression" dxfId="1" priority="2">
      <formula>$F$9&lt;&gt;1</formula>
    </cfRule>
  </conditionalFormatting>
  <conditionalFormatting sqref="E9">
    <cfRule type="expression" dxfId="0" priority="1">
      <formula>$F$9&lt;&gt;1</formula>
    </cfRule>
  </conditionalFormatting>
  <dataValidations count="1">
    <dataValidation type="list" allowBlank="1" showInputMessage="1" showErrorMessage="1" sqref="I1:I2 Q1:Q10 M1:M6 O1:O8 K1:K4 S1:S12">
      <formula1>Note</formula1>
    </dataValidation>
  </dataValidations>
  <pageMargins left="0.70866141732283472" right="0.70866141732283472" top="1.5354330708661419" bottom="0.74803149606299213" header="0.31496062992125984" footer="0.31496062992125984"/>
  <pageSetup paperSize="9" orientation="landscape" r:id="rId1"/>
  <headerFooter>
    <oddHeader>&amp;L&amp;G&amp;C&amp;"Arial,Gras"&amp;24Analyse de décision
&amp;20Triangle de Pascal&amp;R&amp;G</oddHeader>
    <oddFooter xml:space="preserve">&amp;LLe 12 août 2015&amp;RPage 1 sur  1
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79998168889431442"/>
  </sheetPr>
  <dimension ref="B1:F21"/>
  <sheetViews>
    <sheetView showGridLines="0" workbookViewId="0">
      <selection activeCell="G22" sqref="G22"/>
    </sheetView>
  </sheetViews>
  <sheetFormatPr baseColWidth="10" defaultRowHeight="14.25" x14ac:dyDescent="0.2"/>
  <cols>
    <col min="5" max="5" width="15.75" customWidth="1"/>
  </cols>
  <sheetData>
    <row r="1" spans="2:6" ht="15" thickBot="1" x14ac:dyDescent="0.25">
      <c r="B1" s="1" t="s">
        <v>6</v>
      </c>
      <c r="C1" s="1" t="s">
        <v>7</v>
      </c>
      <c r="D1" s="1" t="s">
        <v>4</v>
      </c>
      <c r="E1" s="27" t="s">
        <v>12</v>
      </c>
      <c r="F1" s="32" t="s">
        <v>20</v>
      </c>
    </row>
    <row r="2" spans="2:6" x14ac:dyDescent="0.2">
      <c r="B2" s="2" t="s">
        <v>0</v>
      </c>
      <c r="C2" s="9">
        <v>0</v>
      </c>
      <c r="D2" s="2">
        <v>5</v>
      </c>
      <c r="E2" s="28" t="s">
        <v>13</v>
      </c>
      <c r="F2" s="33" t="s">
        <v>21</v>
      </c>
    </row>
    <row r="3" spans="2:6" ht="15" thickBot="1" x14ac:dyDescent="0.25">
      <c r="B3" s="3" t="s">
        <v>1</v>
      </c>
      <c r="C3" s="10">
        <v>1</v>
      </c>
      <c r="D3" s="4">
        <f>D2+5</f>
        <v>10</v>
      </c>
      <c r="E3" s="28" t="s">
        <v>14</v>
      </c>
      <c r="F3" s="34"/>
    </row>
    <row r="4" spans="2:6" x14ac:dyDescent="0.2">
      <c r="C4" s="10">
        <v>2</v>
      </c>
      <c r="D4" s="4">
        <f t="shared" ref="D4:D21" si="0">D3+5</f>
        <v>15</v>
      </c>
      <c r="E4" s="28" t="s">
        <v>15</v>
      </c>
    </row>
    <row r="5" spans="2:6" x14ac:dyDescent="0.2">
      <c r="C5" s="10">
        <v>3</v>
      </c>
      <c r="D5" s="4">
        <f t="shared" si="0"/>
        <v>20</v>
      </c>
      <c r="E5" s="28" t="s">
        <v>16</v>
      </c>
    </row>
    <row r="6" spans="2:6" x14ac:dyDescent="0.2">
      <c r="C6" s="10">
        <v>4</v>
      </c>
      <c r="D6" s="4">
        <f t="shared" si="0"/>
        <v>25</v>
      </c>
      <c r="E6" s="28" t="s">
        <v>17</v>
      </c>
    </row>
    <row r="7" spans="2:6" x14ac:dyDescent="0.2">
      <c r="C7" s="10">
        <v>5</v>
      </c>
      <c r="D7" s="4">
        <f t="shared" si="0"/>
        <v>30</v>
      </c>
      <c r="E7" s="28" t="s">
        <v>18</v>
      </c>
    </row>
    <row r="8" spans="2:6" ht="15" thickBot="1" x14ac:dyDescent="0.25">
      <c r="C8" s="10">
        <v>6</v>
      </c>
      <c r="D8" s="4">
        <f t="shared" si="0"/>
        <v>35</v>
      </c>
      <c r="E8" s="29" t="s">
        <v>19</v>
      </c>
    </row>
    <row r="9" spans="2:6" x14ac:dyDescent="0.2">
      <c r="C9" s="10">
        <v>7</v>
      </c>
      <c r="D9" s="4">
        <f t="shared" si="0"/>
        <v>40</v>
      </c>
    </row>
    <row r="10" spans="2:6" x14ac:dyDescent="0.2">
      <c r="C10" s="10">
        <v>8</v>
      </c>
      <c r="D10" s="4">
        <f t="shared" si="0"/>
        <v>45</v>
      </c>
    </row>
    <row r="11" spans="2:6" x14ac:dyDescent="0.2">
      <c r="C11" s="10">
        <v>9</v>
      </c>
      <c r="D11" s="4">
        <f t="shared" si="0"/>
        <v>50</v>
      </c>
    </row>
    <row r="12" spans="2:6" ht="15" thickBot="1" x14ac:dyDescent="0.25">
      <c r="C12" s="11">
        <v>10</v>
      </c>
      <c r="D12" s="4">
        <f t="shared" si="0"/>
        <v>55</v>
      </c>
    </row>
    <row r="13" spans="2:6" x14ac:dyDescent="0.2">
      <c r="D13" s="4">
        <f t="shared" si="0"/>
        <v>60</v>
      </c>
    </row>
    <row r="14" spans="2:6" x14ac:dyDescent="0.2">
      <c r="D14" s="4">
        <f t="shared" si="0"/>
        <v>65</v>
      </c>
    </row>
    <row r="15" spans="2:6" x14ac:dyDescent="0.2">
      <c r="D15" s="4">
        <f t="shared" si="0"/>
        <v>70</v>
      </c>
    </row>
    <row r="16" spans="2:6" x14ac:dyDescent="0.2">
      <c r="D16" s="4">
        <f t="shared" si="0"/>
        <v>75</v>
      </c>
    </row>
    <row r="17" spans="4:4" x14ac:dyDescent="0.2">
      <c r="D17" s="4">
        <f t="shared" si="0"/>
        <v>80</v>
      </c>
    </row>
    <row r="18" spans="4:4" x14ac:dyDescent="0.2">
      <c r="D18" s="4">
        <f t="shared" si="0"/>
        <v>85</v>
      </c>
    </row>
    <row r="19" spans="4:4" x14ac:dyDescent="0.2">
      <c r="D19" s="4">
        <f t="shared" si="0"/>
        <v>90</v>
      </c>
    </row>
    <row r="20" spans="4:4" x14ac:dyDescent="0.2">
      <c r="D20" s="4">
        <f t="shared" si="0"/>
        <v>95</v>
      </c>
    </row>
    <row r="21" spans="4:4" ht="15" thickBot="1" x14ac:dyDescent="0.25">
      <c r="D21" s="3">
        <f t="shared" si="0"/>
        <v>100</v>
      </c>
    </row>
  </sheetData>
  <sheetProtection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9</vt:i4>
      </vt:variant>
    </vt:vector>
  </HeadingPairs>
  <TitlesOfParts>
    <vt:vector size="13" baseType="lpstr">
      <vt:lpstr>Evaluation</vt:lpstr>
      <vt:lpstr>Inventaire Critères</vt:lpstr>
      <vt:lpstr>Triangle de Pascal</vt:lpstr>
      <vt:lpstr>Listes</vt:lpstr>
      <vt:lpstr>CD</vt:lpstr>
      <vt:lpstr>Critères_Sélectifs</vt:lpstr>
      <vt:lpstr>CS</vt:lpstr>
      <vt:lpstr>Non_Retenu</vt:lpstr>
      <vt:lpstr>Note</vt:lpstr>
      <vt:lpstr>O_N</vt:lpstr>
      <vt:lpstr>Poids</vt:lpstr>
      <vt:lpstr>Evaluation!Zone_d_impression</vt:lpstr>
      <vt:lpstr>'Inventaire Critères'!Zone_d_impression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Yves</dc:creator>
  <cp:lastModifiedBy>Monia</cp:lastModifiedBy>
  <cp:lastPrinted>2015-08-12T15:03:32Z</cp:lastPrinted>
  <dcterms:created xsi:type="dcterms:W3CDTF">2015-08-06T15:13:04Z</dcterms:created>
  <dcterms:modified xsi:type="dcterms:W3CDTF">2017-05-17T13:09:41Z</dcterms:modified>
</cp:coreProperties>
</file>