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4376" windowHeight="8616"/>
  </bookViews>
  <sheets>
    <sheet name="Evaluation" sheetId="1" r:id="rId1"/>
    <sheet name="Composantes du but" sheetId="3" r:id="rId2"/>
    <sheet name="Triangle de Pascal" sheetId="4" r:id="rId3"/>
    <sheet name="Options" sheetId="5" r:id="rId4"/>
    <sheet name="Listes" sheetId="2" r:id="rId5"/>
  </sheets>
  <definedNames>
    <definedName name="CD">'Composantes du but'!$C$2:$F$28</definedName>
    <definedName name="Critères_Destructifs">Listes!$E$2:$E$4</definedName>
    <definedName name="Critères_Sélectifs">Listes!$F$2:$F$8</definedName>
    <definedName name="CS">'Composantes du but'!$D$2:$G$28</definedName>
    <definedName name="Non_Retenu">Listes!$G$2:$G$3</definedName>
    <definedName name="Note">Listes!$C$2:$C$12</definedName>
    <definedName name="O_N">Listes!$B$2:$B$3</definedName>
    <definedName name="Options">Options!$C$2:$G$3</definedName>
    <definedName name="Poids">Listes!$D$2:$D$21</definedName>
    <definedName name="_xlnm.Print_Area" localSheetId="1">'Composantes du but'!$B$1:$G$28</definedName>
    <definedName name="_xlnm.Print_Area" localSheetId="0">Evaluation!$B$1:$R$27</definedName>
    <definedName name="_xlnm.Print_Area" localSheetId="3">Options!$A$2:$G$14</definedName>
  </definedNames>
  <calcPr calcId="145621"/>
</workbook>
</file>

<file path=xl/calcChain.xml><?xml version="1.0" encoding="utf-8"?>
<calcChain xmlns="http://schemas.openxmlformats.org/spreadsheetml/2006/main">
  <c r="C1" i="5" l="1"/>
  <c r="B1" i="5"/>
  <c r="P7" i="1"/>
  <c r="M7" i="1"/>
  <c r="J7" i="1"/>
  <c r="G7" i="1"/>
  <c r="D7" i="1"/>
  <c r="B13" i="5"/>
  <c r="B12" i="5"/>
  <c r="B11" i="5"/>
  <c r="B10" i="5"/>
  <c r="B9" i="5"/>
  <c r="B8" i="5"/>
  <c r="B7" i="5"/>
  <c r="B6" i="5"/>
  <c r="B5" i="5"/>
  <c r="B4" i="5"/>
  <c r="L4" i="5"/>
  <c r="Q20" i="1" l="1"/>
  <c r="Q19" i="1"/>
  <c r="Q18" i="1"/>
  <c r="Q17" i="1"/>
  <c r="Q16" i="1"/>
  <c r="Q15" i="1"/>
  <c r="Q14" i="1"/>
  <c r="N20" i="1"/>
  <c r="N19" i="1"/>
  <c r="N18" i="1"/>
  <c r="N17" i="1"/>
  <c r="N16" i="1"/>
  <c r="N15" i="1"/>
  <c r="N14" i="1"/>
  <c r="K20" i="1"/>
  <c r="K19" i="1"/>
  <c r="K14" i="1"/>
  <c r="H20" i="1"/>
  <c r="H19" i="1"/>
  <c r="E20" i="1"/>
  <c r="E19" i="1"/>
  <c r="F9" i="4"/>
  <c r="R4" i="4"/>
  <c r="R11" i="4"/>
  <c r="R9" i="4"/>
  <c r="R10" i="4"/>
  <c r="P9" i="4"/>
  <c r="R12" i="4"/>
  <c r="P10" i="4"/>
  <c r="R8" i="4"/>
  <c r="P8" i="4"/>
  <c r="N8" i="4"/>
  <c r="R7" i="4"/>
  <c r="P7" i="4"/>
  <c r="N7" i="4"/>
  <c r="R6" i="4"/>
  <c r="P6" i="4"/>
  <c r="N6" i="4"/>
  <c r="L6" i="4"/>
  <c r="R5" i="4"/>
  <c r="P5" i="4"/>
  <c r="N5" i="4"/>
  <c r="L5" i="4"/>
  <c r="R3" i="4"/>
  <c r="P3" i="4"/>
  <c r="N3" i="4"/>
  <c r="L3" i="4"/>
  <c r="P4" i="4"/>
  <c r="N4" i="4"/>
  <c r="L4" i="4"/>
  <c r="J3" i="4"/>
  <c r="J4" i="4"/>
  <c r="R1" i="4"/>
  <c r="R2" i="4"/>
  <c r="L1" i="4"/>
  <c r="L2" i="4"/>
  <c r="J1" i="4"/>
  <c r="J2" i="4"/>
  <c r="P2" i="4"/>
  <c r="N2" i="4"/>
  <c r="H2" i="4"/>
  <c r="P1" i="4"/>
  <c r="N1" i="4"/>
  <c r="H1" i="4"/>
  <c r="B3" i="4"/>
  <c r="B4" i="4"/>
  <c r="B5" i="4"/>
  <c r="B6" i="4"/>
  <c r="B7" i="4"/>
  <c r="E7" i="4" s="1"/>
  <c r="B8" i="4"/>
  <c r="D8" i="4" s="1"/>
  <c r="B2" i="4"/>
  <c r="C2" i="4" s="1"/>
  <c r="B20" i="1"/>
  <c r="C20" i="1" s="1"/>
  <c r="B19" i="1"/>
  <c r="C19" i="1" s="1"/>
  <c r="B18" i="1"/>
  <c r="B17" i="1"/>
  <c r="B16" i="1"/>
  <c r="B15" i="1"/>
  <c r="B14" i="1"/>
  <c r="B11" i="1"/>
  <c r="B10" i="1"/>
  <c r="B9" i="1"/>
  <c r="C17" i="1" l="1"/>
  <c r="H17" i="1" s="1"/>
  <c r="C15" i="1"/>
  <c r="H15" i="1" s="1"/>
  <c r="D6" i="4"/>
  <c r="D4" i="4"/>
  <c r="D2" i="4"/>
  <c r="D7" i="4"/>
  <c r="D5" i="4"/>
  <c r="D3" i="4"/>
  <c r="C8" i="4"/>
  <c r="C6" i="4"/>
  <c r="C4" i="4"/>
  <c r="E8" i="4"/>
  <c r="C14" i="1"/>
  <c r="E14" i="1" s="1"/>
  <c r="C16" i="1"/>
  <c r="E16" i="1" s="1"/>
  <c r="C18" i="1"/>
  <c r="E18" i="1" s="1"/>
  <c r="C7" i="4"/>
  <c r="C5" i="4"/>
  <c r="C3" i="4"/>
  <c r="E17" i="1"/>
  <c r="H14" i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O9" i="1"/>
  <c r="O10" i="1" s="1"/>
  <c r="O11" i="1" s="1"/>
  <c r="O13" i="1" s="1"/>
  <c r="L9" i="1"/>
  <c r="L10" i="1" s="1"/>
  <c r="L11" i="1" s="1"/>
  <c r="L13" i="1" s="1"/>
  <c r="I9" i="1"/>
  <c r="I10" i="1" s="1"/>
  <c r="I11" i="1" s="1"/>
  <c r="F9" i="1"/>
  <c r="F10" i="1" s="1"/>
  <c r="F11" i="1" s="1"/>
  <c r="D21" i="2"/>
  <c r="D4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3" i="2"/>
  <c r="H16" i="1" l="1"/>
  <c r="E15" i="1"/>
  <c r="K15" i="1"/>
  <c r="K16" i="1"/>
  <c r="K18" i="1"/>
  <c r="K17" i="1"/>
  <c r="H18" i="1"/>
  <c r="C9" i="4"/>
  <c r="D9" i="4"/>
  <c r="F13" i="1"/>
  <c r="F14" i="1" s="1"/>
  <c r="F15" i="1" s="1"/>
  <c r="F16" i="1" s="1"/>
  <c r="F17" i="1" s="1"/>
  <c r="F18" i="1" s="1"/>
  <c r="F19" i="1" s="1"/>
  <c r="F20" i="1" s="1"/>
  <c r="F21" i="1" s="1"/>
  <c r="I13" i="1"/>
  <c r="I14" i="1" s="1"/>
  <c r="I15" i="1" s="1"/>
  <c r="I16" i="1" s="1"/>
  <c r="I17" i="1" s="1"/>
  <c r="I18" i="1" s="1"/>
  <c r="I19" i="1" s="1"/>
  <c r="I20" i="1" s="1"/>
  <c r="I21" i="1" s="1"/>
  <c r="O14" i="1"/>
  <c r="O15" i="1" s="1"/>
  <c r="O16" i="1" s="1"/>
  <c r="O17" i="1" s="1"/>
  <c r="O18" i="1" s="1"/>
  <c r="O19" i="1" s="1"/>
  <c r="O20" i="1" s="1"/>
  <c r="O21" i="1" s="1"/>
  <c r="L14" i="1"/>
  <c r="L15" i="1" s="1"/>
  <c r="L16" i="1" s="1"/>
  <c r="L17" i="1" s="1"/>
  <c r="L18" i="1" s="1"/>
  <c r="L19" i="1" s="1"/>
  <c r="L20" i="1" s="1"/>
  <c r="L21" i="1" s="1"/>
  <c r="E3" i="4" l="1"/>
  <c r="E5" i="4"/>
  <c r="E4" i="4"/>
  <c r="E6" i="4"/>
  <c r="E2" i="4"/>
  <c r="E9" i="4" l="1"/>
  <c r="C21" i="1"/>
  <c r="G21" i="1" l="1"/>
  <c r="D21" i="1"/>
  <c r="P21" i="1"/>
  <c r="M21" i="1"/>
  <c r="J21" i="1"/>
</calcChain>
</file>

<file path=xl/sharedStrings.xml><?xml version="1.0" encoding="utf-8"?>
<sst xmlns="http://schemas.openxmlformats.org/spreadsheetml/2006/main" count="92" uniqueCount="61">
  <si>
    <t>Critères Destructifs</t>
  </si>
  <si>
    <t>Oui</t>
  </si>
  <si>
    <t>Non</t>
  </si>
  <si>
    <t>Critères Sélectifs</t>
  </si>
  <si>
    <t>Note pondérée</t>
  </si>
  <si>
    <t>Poids</t>
  </si>
  <si>
    <t>Total</t>
  </si>
  <si>
    <t>Options</t>
  </si>
  <si>
    <t>O_N</t>
  </si>
  <si>
    <t>Notes</t>
  </si>
  <si>
    <t>Option 1</t>
  </si>
  <si>
    <t>Note de
0 à 10</t>
  </si>
  <si>
    <t>Option 2</t>
  </si>
  <si>
    <t>Option 3</t>
  </si>
  <si>
    <t>Option 4</t>
  </si>
  <si>
    <t>Option 5</t>
  </si>
  <si>
    <t>Client du problème :</t>
  </si>
  <si>
    <t>But à atteindre :</t>
  </si>
  <si>
    <t>Participants :</t>
  </si>
  <si>
    <t>Dates des réunions :</t>
  </si>
  <si>
    <t>Analyse de risque de l'option probable :</t>
  </si>
  <si>
    <t>Option probable :</t>
  </si>
  <si>
    <t>Changements dans le milieu :</t>
  </si>
  <si>
    <t>Critère à note pondérée le plus forte :</t>
  </si>
  <si>
    <t>Composantes du but non retenues :</t>
  </si>
  <si>
    <t>Option retenue :</t>
  </si>
  <si>
    <t>Composantes</t>
  </si>
  <si>
    <t>Destructif</t>
  </si>
  <si>
    <t>Sélectif</t>
  </si>
  <si>
    <t>Non retenu</t>
  </si>
  <si>
    <t>Critères sélectifs</t>
  </si>
  <si>
    <t>A</t>
  </si>
  <si>
    <t>B</t>
  </si>
  <si>
    <t>C</t>
  </si>
  <si>
    <t>D</t>
  </si>
  <si>
    <t>E</t>
  </si>
  <si>
    <t>F</t>
  </si>
  <si>
    <t>G</t>
  </si>
  <si>
    <t>Reformulation CD</t>
  </si>
  <si>
    <t>Reformulation CS</t>
  </si>
  <si>
    <t>Critères destructifs</t>
  </si>
  <si>
    <t>CD1</t>
  </si>
  <si>
    <t>CD2</t>
  </si>
  <si>
    <t>CD3</t>
  </si>
  <si>
    <t>Non Retenu</t>
  </si>
  <si>
    <t>X</t>
  </si>
  <si>
    <t>La somme des valeurs attribuées dans une confrontation doit faire 10; si elle ne fait pas 10 les cases se colorent en jaune pour mettre en évidence l'erreur.</t>
  </si>
  <si>
    <t>Note</t>
  </si>
  <si>
    <t>Poids arrondi</t>
  </si>
  <si>
    <t>Les cases se colorent en rouge pour mettre en évidence le critère le plus fort</t>
  </si>
  <si>
    <t>Autres infos</t>
  </si>
  <si>
    <t>Nom des Options</t>
  </si>
  <si>
    <t>Maison Bleue</t>
  </si>
  <si>
    <t>Appart Larrey</t>
  </si>
  <si>
    <t>Maison Bours</t>
  </si>
  <si>
    <t>Petite maison</t>
  </si>
  <si>
    <t>Appart. Verdun</t>
  </si>
  <si>
    <t>Loger ma famille --&gt; Acheter une maison</t>
  </si>
  <si>
    <t>Liste des inconvénients, difficultés,….</t>
  </si>
  <si>
    <t>Liste des anciens besoins</t>
  </si>
  <si>
    <t>Liste des nouveaux besoins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</si>
</sst>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omic Sans MS"/>
      <family val="4"/>
    </font>
    <font>
      <b/>
      <sz val="11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8A496"/>
        <bgColor indexed="64"/>
      </patternFill>
    </fill>
    <fill>
      <patternFill patternType="solid">
        <fgColor rgb="FFF6AE8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theme="5" tint="-0.2499465926084170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ck">
        <color theme="5" tint="-0.2499465926084170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0" fillId="4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1" xfId="0" applyBorder="1"/>
    <xf numFmtId="0" fontId="5" fillId="0" borderId="41" xfId="0" applyFont="1" applyBorder="1"/>
    <xf numFmtId="0" fontId="0" fillId="0" borderId="0" xfId="0" applyBorder="1" applyAlignment="1">
      <alignment horizontal="center"/>
    </xf>
    <xf numFmtId="0" fontId="4" fillId="2" borderId="4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50" xfId="0" applyFill="1" applyBorder="1" applyAlignment="1">
      <alignment horizontal="center"/>
    </xf>
    <xf numFmtId="0" fontId="0" fillId="0" borderId="54" xfId="0" applyBorder="1"/>
    <xf numFmtId="0" fontId="0" fillId="0" borderId="57" xfId="0" applyBorder="1"/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/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9" fontId="1" fillId="0" borderId="1" xfId="1" applyFont="1" applyBorder="1" applyAlignment="1">
      <alignment horizontal="center" vertical="center" wrapText="1"/>
    </xf>
    <xf numFmtId="164" fontId="0" fillId="0" borderId="55" xfId="1" applyNumberFormat="1" applyFont="1" applyBorder="1" applyAlignment="1">
      <alignment horizontal="center"/>
    </xf>
    <xf numFmtId="164" fontId="0" fillId="0" borderId="56" xfId="1" applyNumberFormat="1" applyFon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0" fontId="0" fillId="0" borderId="66" xfId="0" applyBorder="1"/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164" fontId="0" fillId="0" borderId="68" xfId="1" applyNumberFormat="1" applyFont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6" borderId="70" xfId="0" applyFill="1" applyBorder="1"/>
    <xf numFmtId="0" fontId="11" fillId="0" borderId="67" xfId="0" applyFont="1" applyBorder="1"/>
    <xf numFmtId="0" fontId="11" fillId="0" borderId="55" xfId="0" applyFont="1" applyBorder="1"/>
    <xf numFmtId="0" fontId="11" fillId="0" borderId="58" xfId="0" applyFont="1" applyBorder="1"/>
    <xf numFmtId="0" fontId="0" fillId="0" borderId="53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center"/>
    </xf>
    <xf numFmtId="0" fontId="0" fillId="4" borderId="50" xfId="0" applyFill="1" applyBorder="1" applyAlignment="1" applyProtection="1">
      <alignment horizontal="center"/>
    </xf>
    <xf numFmtId="0" fontId="0" fillId="4" borderId="49" xfId="0" applyFill="1" applyBorder="1" applyAlignment="1" applyProtection="1">
      <alignment horizontal="center"/>
    </xf>
    <xf numFmtId="0" fontId="10" fillId="0" borderId="20" xfId="0" applyFont="1" applyBorder="1" applyAlignment="1" applyProtection="1">
      <alignment horizontal="justify" vertical="center" wrapText="1"/>
    </xf>
    <xf numFmtId="9" fontId="1" fillId="0" borderId="17" xfId="1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justify" vertical="center" wrapText="1"/>
    </xf>
    <xf numFmtId="9" fontId="1" fillId="0" borderId="18" xfId="1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justify" vertical="center" wrapText="1"/>
    </xf>
    <xf numFmtId="9" fontId="1" fillId="0" borderId="19" xfId="1" applyFont="1" applyBorder="1" applyAlignment="1" applyProtection="1">
      <alignment horizontal="center" vertical="center" wrapText="1"/>
    </xf>
    <xf numFmtId="0" fontId="10" fillId="0" borderId="53" xfId="0" applyFont="1" applyFill="1" applyBorder="1" applyAlignment="1">
      <alignment horizontal="center"/>
    </xf>
    <xf numFmtId="0" fontId="10" fillId="0" borderId="56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0" fillId="8" borderId="53" xfId="0" applyFill="1" applyBorder="1"/>
    <xf numFmtId="0" fontId="0" fillId="8" borderId="56" xfId="0" applyFill="1" applyBorder="1"/>
    <xf numFmtId="0" fontId="0" fillId="8" borderId="59" xfId="0" applyFill="1" applyBorder="1"/>
    <xf numFmtId="0" fontId="2" fillId="6" borderId="60" xfId="0" applyFont="1" applyFill="1" applyBorder="1" applyAlignment="1">
      <alignment horizontal="center"/>
    </xf>
    <xf numFmtId="0" fontId="2" fillId="6" borderId="69" xfId="0" applyFont="1" applyFill="1" applyBorder="1" applyAlignment="1">
      <alignment horizontal="center"/>
    </xf>
    <xf numFmtId="0" fontId="2" fillId="6" borderId="7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0" fillId="0" borderId="60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10" fillId="0" borderId="52" xfId="0" applyFont="1" applyBorder="1" applyAlignment="1" applyProtection="1">
      <alignment vertical="center" wrapText="1"/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8" borderId="51" xfId="0" applyFill="1" applyBorder="1" applyProtection="1">
      <protection locked="0"/>
    </xf>
    <xf numFmtId="0" fontId="0" fillId="8" borderId="52" xfId="0" applyFill="1" applyBorder="1" applyProtection="1">
      <protection locked="0"/>
    </xf>
    <xf numFmtId="0" fontId="0" fillId="8" borderId="53" xfId="0" applyFill="1" applyBorder="1" applyProtection="1">
      <protection locked="0"/>
    </xf>
    <xf numFmtId="0" fontId="0" fillId="8" borderId="54" xfId="0" applyFill="1" applyBorder="1" applyProtection="1">
      <protection locked="0"/>
    </xf>
    <xf numFmtId="0" fontId="0" fillId="8" borderId="55" xfId="0" applyFill="1" applyBorder="1" applyProtection="1">
      <protection locked="0"/>
    </xf>
    <xf numFmtId="0" fontId="0" fillId="8" borderId="56" xfId="0" applyFill="1" applyBorder="1" applyProtection="1">
      <protection locked="0"/>
    </xf>
    <xf numFmtId="0" fontId="0" fillId="8" borderId="57" xfId="0" applyFill="1" applyBorder="1" applyProtection="1">
      <protection locked="0"/>
    </xf>
    <xf numFmtId="0" fontId="0" fillId="8" borderId="58" xfId="0" applyFill="1" applyBorder="1" applyProtection="1">
      <protection locked="0"/>
    </xf>
    <xf numFmtId="0" fontId="0" fillId="8" borderId="59" xfId="0" applyFill="1" applyBorder="1" applyProtection="1">
      <protection locked="0"/>
    </xf>
    <xf numFmtId="0" fontId="0" fillId="0" borderId="60" xfId="0" applyBorder="1" applyProtection="1">
      <protection locked="0"/>
    </xf>
    <xf numFmtId="0" fontId="0" fillId="0" borderId="69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0" fillId="0" borderId="35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37" xfId="0" applyFont="1" applyBorder="1" applyAlignment="1" applyProtection="1">
      <alignment horizontal="left" vertical="center" wrapText="1"/>
    </xf>
    <xf numFmtId="0" fontId="10" fillId="0" borderId="38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9" fillId="0" borderId="45" xfId="0" applyFont="1" applyBorder="1" applyAlignment="1">
      <alignment horizontal="right"/>
    </xf>
    <xf numFmtId="0" fontId="9" fillId="0" borderId="46" xfId="0" applyFont="1" applyBorder="1" applyAlignment="1">
      <alignment horizontal="right"/>
    </xf>
    <xf numFmtId="0" fontId="9" fillId="0" borderId="44" xfId="0" applyFont="1" applyBorder="1" applyAlignment="1">
      <alignment horizontal="right"/>
    </xf>
    <xf numFmtId="0" fontId="0" fillId="0" borderId="4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6" borderId="60" xfId="0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11" fillId="0" borderId="71" xfId="0" applyFont="1" applyBorder="1" applyAlignment="1">
      <alignment horizontal="left" vertical="top" wrapText="1"/>
    </xf>
    <xf numFmtId="0" fontId="11" fillId="0" borderId="72" xfId="0" applyFont="1" applyBorder="1" applyAlignment="1">
      <alignment horizontal="left" vertical="top" wrapText="1"/>
    </xf>
    <xf numFmtId="0" fontId="11" fillId="0" borderId="73" xfId="0" applyFont="1" applyBorder="1" applyAlignment="1">
      <alignment horizontal="left" vertical="top" wrapTex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7" borderId="76" xfId="0" applyFont="1" applyFill="1" applyBorder="1" applyAlignment="1">
      <alignment horizontal="center" vertical="center"/>
    </xf>
    <xf numFmtId="0" fontId="12" fillId="7" borderId="77" xfId="0" applyFont="1" applyFill="1" applyBorder="1" applyAlignment="1">
      <alignment horizontal="center" vertical="center"/>
    </xf>
    <xf numFmtId="0" fontId="12" fillId="7" borderId="78" xfId="0" applyFont="1" applyFill="1" applyBorder="1" applyAlignment="1">
      <alignment horizontal="center" vertical="center"/>
    </xf>
    <xf numFmtId="0" fontId="12" fillId="7" borderId="75" xfId="0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13" fillId="9" borderId="45" xfId="0" applyFont="1" applyFill="1" applyBorder="1" applyAlignment="1" applyProtection="1">
      <alignment horizontal="center" vertical="center"/>
      <protection locked="0"/>
    </xf>
    <xf numFmtId="0" fontId="13" fillId="9" borderId="46" xfId="0" applyFont="1" applyFill="1" applyBorder="1" applyAlignment="1" applyProtection="1">
      <alignment horizontal="center" vertical="center"/>
      <protection locked="0"/>
    </xf>
    <xf numFmtId="0" fontId="13" fillId="9" borderId="4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urcentage" xfId="1" builtinId="5"/>
  </cellStyles>
  <dxfs count="1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</dxfs>
  <tableStyles count="0" defaultTableStyle="TableStyleMedium2" defaultPivotStyle="PivotStyleLight16"/>
  <colors>
    <mruColors>
      <color rgb="FFF8A496"/>
      <color rgb="FFF6AE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S27"/>
  <sheetViews>
    <sheetView showGridLines="0" showRowColHeaders="0" tabSelected="1" workbookViewId="0">
      <selection activeCell="E24" sqref="E24:Q24"/>
    </sheetView>
  </sheetViews>
  <sheetFormatPr baseColWidth="10" defaultRowHeight="13.8" x14ac:dyDescent="0.25"/>
  <cols>
    <col min="1" max="1" width="2" customWidth="1"/>
    <col min="2" max="2" width="31.69921875" customWidth="1"/>
    <col min="3" max="3" width="5.8984375" customWidth="1"/>
    <col min="4" max="4" width="7.09765625" customWidth="1"/>
    <col min="5" max="5" width="9.19921875" customWidth="1"/>
    <col min="6" max="6" width="4.296875" hidden="1" customWidth="1"/>
    <col min="7" max="7" width="7.296875" customWidth="1"/>
    <col min="8" max="8" width="9" customWidth="1"/>
    <col min="9" max="9" width="4.296875" hidden="1" customWidth="1"/>
    <col min="10" max="10" width="8.09765625" customWidth="1"/>
    <col min="11" max="11" width="8.5" customWidth="1"/>
    <col min="12" max="12" width="3.796875" hidden="1" customWidth="1"/>
    <col min="13" max="13" width="7.69921875" customWidth="1"/>
    <col min="14" max="14" width="9.296875" customWidth="1"/>
    <col min="15" max="15" width="4.19921875" hidden="1" customWidth="1"/>
    <col min="16" max="16" width="7.296875" customWidth="1"/>
    <col min="17" max="17" width="9" customWidth="1"/>
    <col min="18" max="18" width="5.19921875" hidden="1" customWidth="1"/>
  </cols>
  <sheetData>
    <row r="1" spans="2:19" ht="15.6" x14ac:dyDescent="0.3">
      <c r="B1" s="29" t="s">
        <v>16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2:19" ht="15.6" x14ac:dyDescent="0.3">
      <c r="B2" s="29" t="s">
        <v>17</v>
      </c>
      <c r="C2" s="126" t="s">
        <v>57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2:19" ht="15.6" x14ac:dyDescent="0.3">
      <c r="B3" s="29" t="s">
        <v>18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2:19" ht="13.8" customHeight="1" thickBot="1" x14ac:dyDescent="0.35">
      <c r="B4" s="29" t="s">
        <v>19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9" ht="18" thickBot="1" x14ac:dyDescent="0.35">
      <c r="D5" s="132" t="s">
        <v>7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  <c r="S5" s="36"/>
    </row>
    <row r="6" spans="2:19" ht="14.4" thickBot="1" x14ac:dyDescent="0.3">
      <c r="D6" s="130" t="s">
        <v>10</v>
      </c>
      <c r="E6" s="131"/>
      <c r="F6" s="99"/>
      <c r="G6" s="127" t="s">
        <v>12</v>
      </c>
      <c r="H6" s="128"/>
      <c r="I6" s="129"/>
      <c r="J6" s="127" t="s">
        <v>13</v>
      </c>
      <c r="K6" s="128"/>
      <c r="L6" s="129"/>
      <c r="M6" s="127" t="s">
        <v>14</v>
      </c>
      <c r="N6" s="128"/>
      <c r="O6" s="129"/>
      <c r="P6" s="127" t="s">
        <v>15</v>
      </c>
      <c r="Q6" s="129"/>
      <c r="S6" s="36"/>
    </row>
    <row r="7" spans="2:19" ht="16.8" customHeight="1" thickBot="1" x14ac:dyDescent="0.3">
      <c r="D7" s="157" t="str">
        <f>IFERROR(HLOOKUP(D6,Options,2,FALSE),"")</f>
        <v>Maison Bleue</v>
      </c>
      <c r="E7" s="158"/>
      <c r="F7" s="159"/>
      <c r="G7" s="157" t="str">
        <f>IFERROR(HLOOKUP(G6,Options,2,FALSE),"")</f>
        <v>Appart Larrey</v>
      </c>
      <c r="H7" s="158"/>
      <c r="I7" s="159"/>
      <c r="J7" s="157" t="str">
        <f>IFERROR(HLOOKUP(J6,Options,2,FALSE),"")</f>
        <v>Maison Bours</v>
      </c>
      <c r="K7" s="158"/>
      <c r="L7" s="159"/>
      <c r="M7" s="157" t="str">
        <f>IFERROR(HLOOKUP(M6,Options,2,FALSE),"")</f>
        <v>Petite maison</v>
      </c>
      <c r="N7" s="158"/>
      <c r="O7" s="159"/>
      <c r="P7" s="157" t="str">
        <f>IFERROR(HLOOKUP(P6,Options,2,FALSE),"")</f>
        <v>Appart. Verdun</v>
      </c>
      <c r="Q7" s="159"/>
      <c r="R7" s="39"/>
      <c r="S7" s="36"/>
    </row>
    <row r="8" spans="2:19" s="1" customFormat="1" ht="16.8" customHeight="1" thickBot="1" x14ac:dyDescent="0.3">
      <c r="B8" s="135" t="s">
        <v>0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12"/>
      <c r="S8" s="37"/>
    </row>
    <row r="9" spans="2:19" x14ac:dyDescent="0.25">
      <c r="B9" s="138" t="str">
        <f>IFERROR(VLOOKUP("CD1",CD,4,FALSE),"")</f>
        <v/>
      </c>
      <c r="C9" s="139"/>
      <c r="D9" s="154" t="s">
        <v>1</v>
      </c>
      <c r="E9" s="155"/>
      <c r="F9" s="6">
        <f>IF(D9="Oui",1,IF($B9&lt;&gt;"",0,1))</f>
        <v>1</v>
      </c>
      <c r="G9" s="154" t="s">
        <v>1</v>
      </c>
      <c r="H9" s="155"/>
      <c r="I9" s="6">
        <f>IF(G9="Oui",1,IF($B9&lt;&gt;"",0,1))</f>
        <v>1</v>
      </c>
      <c r="J9" s="154" t="s">
        <v>1</v>
      </c>
      <c r="K9" s="155"/>
      <c r="L9" s="6">
        <f>IF(J9="Oui",1,IF($B9&lt;&gt;"",0,1))</f>
        <v>1</v>
      </c>
      <c r="M9" s="154"/>
      <c r="N9" s="155"/>
      <c r="O9" s="6">
        <f>IF(M9="Oui",1,IF($B9&lt;&gt;"",0,1))</f>
        <v>1</v>
      </c>
      <c r="P9" s="144"/>
      <c r="Q9" s="145"/>
      <c r="R9" s="31">
        <f>IF(P9="Oui",1,IF($B9&lt;&gt;"",0,1))</f>
        <v>1</v>
      </c>
      <c r="S9" s="36"/>
    </row>
    <row r="10" spans="2:19" x14ac:dyDescent="0.25">
      <c r="B10" s="140" t="str">
        <f>IFERROR(VLOOKUP("CD2",CD,4,FALSE),"")</f>
        <v/>
      </c>
      <c r="C10" s="141"/>
      <c r="D10" s="150" t="s">
        <v>1</v>
      </c>
      <c r="E10" s="151"/>
      <c r="F10" s="7">
        <f>IF(D10="Oui",F9,IF($B10&lt;&gt;"",0,F9))</f>
        <v>1</v>
      </c>
      <c r="G10" s="150" t="s">
        <v>1</v>
      </c>
      <c r="H10" s="151"/>
      <c r="I10" s="7">
        <f>IF(G10="Oui",I9,IF($B10&lt;&gt;"",0,I9))</f>
        <v>1</v>
      </c>
      <c r="J10" s="150" t="s">
        <v>1</v>
      </c>
      <c r="K10" s="151"/>
      <c r="L10" s="7">
        <f>IF(J10="Oui",L9,IF($B10&lt;&gt;"",0,L9))</f>
        <v>1</v>
      </c>
      <c r="M10" s="150"/>
      <c r="N10" s="151"/>
      <c r="O10" s="7">
        <f>IF(M10="Oui",O9,IF($B10&lt;&gt;"",0,O9))</f>
        <v>1</v>
      </c>
      <c r="P10" s="146"/>
      <c r="Q10" s="147"/>
      <c r="R10" s="32">
        <f>IF(P10="Oui",R9,IF($B10&lt;&gt;"",0,R9))</f>
        <v>1</v>
      </c>
      <c r="S10" s="36"/>
    </row>
    <row r="11" spans="2:19" ht="14.4" thickBot="1" x14ac:dyDescent="0.3">
      <c r="B11" s="142" t="str">
        <f>IFERROR(VLOOKUP("CD3",CD,4,FALSE),"")</f>
        <v/>
      </c>
      <c r="C11" s="143"/>
      <c r="D11" s="152"/>
      <c r="E11" s="153"/>
      <c r="F11" s="7">
        <f>IF(D11="Oui",F10,IF($B11&lt;&gt;"",0,F10))</f>
        <v>1</v>
      </c>
      <c r="G11" s="152"/>
      <c r="H11" s="153"/>
      <c r="I11" s="18">
        <f>IF(G11="Oui",I10,IF($B11&lt;&gt;"",0,I10))</f>
        <v>1</v>
      </c>
      <c r="J11" s="152"/>
      <c r="K11" s="153"/>
      <c r="L11" s="18">
        <f>IF(J11="Oui",L10,IF($B11&lt;&gt;"",0,L10))</f>
        <v>1</v>
      </c>
      <c r="M11" s="152"/>
      <c r="N11" s="153"/>
      <c r="O11" s="18">
        <f>IF(M11="Oui",O10,IF($B11&lt;&gt;"",0,O10))</f>
        <v>1</v>
      </c>
      <c r="P11" s="148"/>
      <c r="Q11" s="149"/>
      <c r="R11" s="32">
        <f>IF(P11="Oui",R10,IF($B11&lt;&gt;"",0,R10))</f>
        <v>1</v>
      </c>
      <c r="S11" s="36"/>
    </row>
    <row r="12" spans="2:19" ht="17.399999999999999" customHeight="1" thickBot="1" x14ac:dyDescent="0.3">
      <c r="B12" s="135" t="s">
        <v>3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33">
        <f>R11</f>
        <v>1</v>
      </c>
      <c r="S12" s="36"/>
    </row>
    <row r="13" spans="2:19" ht="47.4" thickBot="1" x14ac:dyDescent="0.3">
      <c r="B13" s="19"/>
      <c r="C13" s="20" t="s">
        <v>5</v>
      </c>
      <c r="D13" s="21" t="s">
        <v>11</v>
      </c>
      <c r="E13" s="20" t="s">
        <v>4</v>
      </c>
      <c r="F13" s="22">
        <f>F11</f>
        <v>1</v>
      </c>
      <c r="G13" s="21" t="s">
        <v>11</v>
      </c>
      <c r="H13" s="20" t="s">
        <v>4</v>
      </c>
      <c r="I13" s="22">
        <f>I11</f>
        <v>1</v>
      </c>
      <c r="J13" s="21" t="s">
        <v>11</v>
      </c>
      <c r="K13" s="20" t="s">
        <v>4</v>
      </c>
      <c r="L13" s="22">
        <f>L11</f>
        <v>1</v>
      </c>
      <c r="M13" s="21" t="s">
        <v>11</v>
      </c>
      <c r="N13" s="20" t="s">
        <v>4</v>
      </c>
      <c r="O13" s="22">
        <f>O11</f>
        <v>1</v>
      </c>
      <c r="P13" s="24" t="s">
        <v>11</v>
      </c>
      <c r="Q13" s="25" t="s">
        <v>4</v>
      </c>
      <c r="R13" s="33">
        <f t="shared" ref="R13:R21" si="0">R12</f>
        <v>1</v>
      </c>
      <c r="S13" s="36"/>
    </row>
    <row r="14" spans="2:19" ht="16.2" x14ac:dyDescent="0.25">
      <c r="B14" s="84" t="str">
        <f>IFERROR(VLOOKUP("A",CS,4,FALSE),"")</f>
        <v/>
      </c>
      <c r="C14" s="85" t="str">
        <f>IF(B14="","",VLOOKUP(Evaluation!B14,'Triangle de Pascal'!B2:$F$8,5,FALSE))</f>
        <v/>
      </c>
      <c r="D14" s="26">
        <v>4</v>
      </c>
      <c r="E14" s="8" t="str">
        <f>IF(D14="","",IF($B14="","",$C14*D14*100))</f>
        <v/>
      </c>
      <c r="F14" s="11">
        <f t="shared" ref="F14:F21" si="1">F13</f>
        <v>1</v>
      </c>
      <c r="G14" s="26">
        <v>10</v>
      </c>
      <c r="H14" s="8" t="str">
        <f>IF(G14="","",IF($B14="","",$C14*G14*100))</f>
        <v/>
      </c>
      <c r="I14" s="11">
        <f>I13</f>
        <v>1</v>
      </c>
      <c r="J14" s="26"/>
      <c r="K14" s="8" t="str">
        <f>IF(J14="","",IF($B14="","",$C14*J14*100))</f>
        <v/>
      </c>
      <c r="L14" s="11">
        <f t="shared" ref="L14:L21" si="2">L13</f>
        <v>1</v>
      </c>
      <c r="M14" s="26"/>
      <c r="N14" s="8" t="str">
        <f>IF(M14="","",IF($B14="","",$C14*M14*100))</f>
        <v/>
      </c>
      <c r="O14" s="11">
        <f t="shared" ref="O14:O21" si="3">O13</f>
        <v>1</v>
      </c>
      <c r="P14" s="26"/>
      <c r="Q14" s="8" t="str">
        <f>IF(P14="","",IF($B14="","",$C14*P14*100))</f>
        <v/>
      </c>
      <c r="R14" s="33">
        <f t="shared" si="0"/>
        <v>1</v>
      </c>
      <c r="S14" s="36"/>
    </row>
    <row r="15" spans="2:19" ht="16.2" x14ac:dyDescent="0.25">
      <c r="B15" s="86" t="str">
        <f>IFERROR(VLOOKUP("B",CS,4,FALSE),"")</f>
        <v/>
      </c>
      <c r="C15" s="87" t="str">
        <f>IF(B15="","",VLOOKUP(Evaluation!B15,'Triangle de Pascal'!B3:$F$8,5,FALSE))</f>
        <v/>
      </c>
      <c r="D15" s="27">
        <v>4</v>
      </c>
      <c r="E15" s="9" t="str">
        <f t="shared" ref="E15:E20" si="4">IF(D15="","",IF($B15="","",$C15*D15*100))</f>
        <v/>
      </c>
      <c r="F15" s="11">
        <f t="shared" si="1"/>
        <v>1</v>
      </c>
      <c r="G15" s="27">
        <v>10</v>
      </c>
      <c r="H15" s="9" t="str">
        <f t="shared" ref="H15:H20" si="5">IF(G15="","",IF($B15="","",$C15*G15*100))</f>
        <v/>
      </c>
      <c r="I15" s="11">
        <f t="shared" ref="I15:I21" si="6">I14</f>
        <v>1</v>
      </c>
      <c r="J15" s="27">
        <v>10</v>
      </c>
      <c r="K15" s="9" t="str">
        <f t="shared" ref="K15:K20" si="7">IF(J15="","",IF($B15="","",$C15*J15*100))</f>
        <v/>
      </c>
      <c r="L15" s="11">
        <f t="shared" si="2"/>
        <v>1</v>
      </c>
      <c r="M15" s="27"/>
      <c r="N15" s="9" t="str">
        <f t="shared" ref="N15:N20" si="8">IF(M15="","",IF($B15="","",$C15*M15*100))</f>
        <v/>
      </c>
      <c r="O15" s="11">
        <f t="shared" si="3"/>
        <v>1</v>
      </c>
      <c r="P15" s="27"/>
      <c r="Q15" s="9" t="str">
        <f t="shared" ref="Q15:Q20" si="9">IF(P15="","",IF($B15="","",$C15*P15*100))</f>
        <v/>
      </c>
      <c r="R15" s="33">
        <f t="shared" si="0"/>
        <v>1</v>
      </c>
      <c r="S15" s="36"/>
    </row>
    <row r="16" spans="2:19" ht="16.2" x14ac:dyDescent="0.25">
      <c r="B16" s="86" t="str">
        <f>IFERROR(VLOOKUP("C",CS,4,FALSE),"")</f>
        <v/>
      </c>
      <c r="C16" s="87" t="str">
        <f>IF(B16="","",VLOOKUP(Evaluation!B16,'Triangle de Pascal'!B4:$F$8,5,FALSE))</f>
        <v/>
      </c>
      <c r="D16" s="27">
        <v>5</v>
      </c>
      <c r="E16" s="9" t="str">
        <f t="shared" si="4"/>
        <v/>
      </c>
      <c r="F16" s="11">
        <f t="shared" si="1"/>
        <v>1</v>
      </c>
      <c r="G16" s="27">
        <v>10</v>
      </c>
      <c r="H16" s="9" t="str">
        <f t="shared" si="5"/>
        <v/>
      </c>
      <c r="I16" s="11">
        <f t="shared" si="6"/>
        <v>1</v>
      </c>
      <c r="J16" s="27">
        <v>6</v>
      </c>
      <c r="K16" s="9" t="str">
        <f t="shared" si="7"/>
        <v/>
      </c>
      <c r="L16" s="11">
        <f t="shared" si="2"/>
        <v>1</v>
      </c>
      <c r="M16" s="27"/>
      <c r="N16" s="9" t="str">
        <f t="shared" si="8"/>
        <v/>
      </c>
      <c r="O16" s="11">
        <f t="shared" si="3"/>
        <v>1</v>
      </c>
      <c r="P16" s="27"/>
      <c r="Q16" s="9" t="str">
        <f t="shared" si="9"/>
        <v/>
      </c>
      <c r="R16" s="33">
        <f t="shared" si="0"/>
        <v>1</v>
      </c>
      <c r="S16" s="36"/>
    </row>
    <row r="17" spans="2:19" ht="16.2" x14ac:dyDescent="0.25">
      <c r="B17" s="86" t="str">
        <f>IFERROR(VLOOKUP("D",CS,4,FALSE),"")</f>
        <v/>
      </c>
      <c r="C17" s="87" t="str">
        <f>IF(B17="","",VLOOKUP(Evaluation!B17,'Triangle de Pascal'!B5:$F$8,5,FALSE))</f>
        <v/>
      </c>
      <c r="D17" s="27">
        <v>6</v>
      </c>
      <c r="E17" s="9" t="str">
        <f t="shared" si="4"/>
        <v/>
      </c>
      <c r="F17" s="11">
        <f t="shared" si="1"/>
        <v>1</v>
      </c>
      <c r="G17" s="27">
        <v>10</v>
      </c>
      <c r="H17" s="9" t="str">
        <f t="shared" si="5"/>
        <v/>
      </c>
      <c r="I17" s="11">
        <f t="shared" si="6"/>
        <v>1</v>
      </c>
      <c r="J17" s="27">
        <v>9</v>
      </c>
      <c r="K17" s="9" t="str">
        <f t="shared" si="7"/>
        <v/>
      </c>
      <c r="L17" s="11">
        <f t="shared" si="2"/>
        <v>1</v>
      </c>
      <c r="M17" s="27"/>
      <c r="N17" s="9" t="str">
        <f t="shared" si="8"/>
        <v/>
      </c>
      <c r="O17" s="11">
        <f t="shared" si="3"/>
        <v>1</v>
      </c>
      <c r="P17" s="27"/>
      <c r="Q17" s="9" t="str">
        <f t="shared" si="9"/>
        <v/>
      </c>
      <c r="R17" s="33">
        <f t="shared" si="0"/>
        <v>1</v>
      </c>
      <c r="S17" s="36"/>
    </row>
    <row r="18" spans="2:19" ht="16.2" x14ac:dyDescent="0.25">
      <c r="B18" s="86" t="str">
        <f>IFERROR(VLOOKUP("E",CS,4,FALSE),"")</f>
        <v/>
      </c>
      <c r="C18" s="87" t="str">
        <f>IF(B18="","",VLOOKUP(Evaluation!B18,'Triangle de Pascal'!B6:$F$8,5,FALSE))</f>
        <v/>
      </c>
      <c r="D18" s="27">
        <v>10</v>
      </c>
      <c r="E18" s="9" t="str">
        <f t="shared" si="4"/>
        <v/>
      </c>
      <c r="F18" s="11">
        <f t="shared" si="1"/>
        <v>1</v>
      </c>
      <c r="G18" s="27">
        <v>7</v>
      </c>
      <c r="H18" s="9" t="str">
        <f t="shared" si="5"/>
        <v/>
      </c>
      <c r="I18" s="11">
        <f t="shared" si="6"/>
        <v>1</v>
      </c>
      <c r="J18" s="27">
        <v>9</v>
      </c>
      <c r="K18" s="9" t="str">
        <f t="shared" si="7"/>
        <v/>
      </c>
      <c r="L18" s="11">
        <f t="shared" si="2"/>
        <v>1</v>
      </c>
      <c r="M18" s="27"/>
      <c r="N18" s="9" t="str">
        <f t="shared" si="8"/>
        <v/>
      </c>
      <c r="O18" s="11">
        <f t="shared" si="3"/>
        <v>1</v>
      </c>
      <c r="P18" s="27"/>
      <c r="Q18" s="9" t="str">
        <f t="shared" si="9"/>
        <v/>
      </c>
      <c r="R18" s="33">
        <f t="shared" si="0"/>
        <v>1</v>
      </c>
      <c r="S18" s="36"/>
    </row>
    <row r="19" spans="2:19" ht="16.2" x14ac:dyDescent="0.25">
      <c r="B19" s="86" t="str">
        <f>IFERROR(VLOOKUP("F",CS,4,FALSE),"")</f>
        <v/>
      </c>
      <c r="C19" s="87" t="str">
        <f>IF(B19="","",VLOOKUP(Evaluation!B19,'Triangle de Pascal'!B7:$F$8,5,FALSE))</f>
        <v/>
      </c>
      <c r="D19" s="27"/>
      <c r="E19" s="9" t="str">
        <f t="shared" si="4"/>
        <v/>
      </c>
      <c r="F19" s="11">
        <f t="shared" si="1"/>
        <v>1</v>
      </c>
      <c r="G19" s="27"/>
      <c r="H19" s="9" t="str">
        <f t="shared" si="5"/>
        <v/>
      </c>
      <c r="I19" s="11">
        <f t="shared" si="6"/>
        <v>1</v>
      </c>
      <c r="J19" s="27"/>
      <c r="K19" s="9" t="str">
        <f t="shared" si="7"/>
        <v/>
      </c>
      <c r="L19" s="11">
        <f t="shared" si="2"/>
        <v>1</v>
      </c>
      <c r="M19" s="27"/>
      <c r="N19" s="9" t="str">
        <f t="shared" si="8"/>
        <v/>
      </c>
      <c r="O19" s="11">
        <f t="shared" si="3"/>
        <v>1</v>
      </c>
      <c r="P19" s="27"/>
      <c r="Q19" s="9" t="str">
        <f t="shared" si="9"/>
        <v/>
      </c>
      <c r="R19" s="33">
        <f t="shared" si="0"/>
        <v>1</v>
      </c>
      <c r="S19" s="36"/>
    </row>
    <row r="20" spans="2:19" ht="16.8" thickBot="1" x14ac:dyDescent="0.3">
      <c r="B20" s="88" t="str">
        <f>IFERROR(VLOOKUP("G",CS,4,FALSE),"")</f>
        <v/>
      </c>
      <c r="C20" s="89" t="str">
        <f>IF(B20="","",VLOOKUP(Evaluation!B20,'Triangle de Pascal'!B8:$F$8,5,FALSE))</f>
        <v/>
      </c>
      <c r="D20" s="28"/>
      <c r="E20" s="10" t="str">
        <f t="shared" si="4"/>
        <v/>
      </c>
      <c r="F20" s="16">
        <f t="shared" si="1"/>
        <v>1</v>
      </c>
      <c r="G20" s="28"/>
      <c r="H20" s="10" t="str">
        <f t="shared" si="5"/>
        <v/>
      </c>
      <c r="I20" s="16">
        <f t="shared" si="6"/>
        <v>1</v>
      </c>
      <c r="J20" s="28"/>
      <c r="K20" s="10" t="str">
        <f t="shared" si="7"/>
        <v/>
      </c>
      <c r="L20" s="16">
        <f t="shared" si="2"/>
        <v>1</v>
      </c>
      <c r="M20" s="28"/>
      <c r="N20" s="10" t="str">
        <f t="shared" si="8"/>
        <v/>
      </c>
      <c r="O20" s="16">
        <f t="shared" si="3"/>
        <v>1</v>
      </c>
      <c r="P20" s="28"/>
      <c r="Q20" s="10" t="str">
        <f t="shared" si="9"/>
        <v/>
      </c>
      <c r="R20" s="34">
        <f t="shared" si="0"/>
        <v>1</v>
      </c>
      <c r="S20" s="36"/>
    </row>
    <row r="21" spans="2:19" ht="16.8" thickBot="1" x14ac:dyDescent="0.3">
      <c r="B21" s="23" t="s">
        <v>6</v>
      </c>
      <c r="C21" s="57">
        <f>SUM(C14:C20)</f>
        <v>0</v>
      </c>
      <c r="D21" s="156">
        <f>SUM(E14:E20)</f>
        <v>0</v>
      </c>
      <c r="E21" s="156"/>
      <c r="F21" s="17">
        <f t="shared" si="1"/>
        <v>1</v>
      </c>
      <c r="G21" s="156">
        <f>SUM(H14:H20)</f>
        <v>0</v>
      </c>
      <c r="H21" s="156"/>
      <c r="I21" s="17">
        <f t="shared" si="6"/>
        <v>1</v>
      </c>
      <c r="J21" s="156">
        <f>SUM(K14:K20)</f>
        <v>0</v>
      </c>
      <c r="K21" s="156"/>
      <c r="L21" s="17">
        <f t="shared" si="2"/>
        <v>1</v>
      </c>
      <c r="M21" s="156">
        <f>SUM(N14:N20)</f>
        <v>0</v>
      </c>
      <c r="N21" s="156"/>
      <c r="O21" s="17">
        <f t="shared" si="3"/>
        <v>1</v>
      </c>
      <c r="P21" s="156">
        <f>SUM(Q14:Q20)</f>
        <v>0</v>
      </c>
      <c r="Q21" s="156"/>
      <c r="R21" s="35">
        <f t="shared" si="0"/>
        <v>1</v>
      </c>
      <c r="S21" s="36"/>
    </row>
    <row r="22" spans="2:19" x14ac:dyDescent="0.25">
      <c r="B22" s="165" t="s">
        <v>21</v>
      </c>
      <c r="C22" s="165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2:19" x14ac:dyDescent="0.25">
      <c r="B23" s="160" t="s">
        <v>20</v>
      </c>
      <c r="C23" s="160"/>
      <c r="D23" s="160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</row>
    <row r="24" spans="2:19" x14ac:dyDescent="0.25">
      <c r="B24" s="160" t="s">
        <v>22</v>
      </c>
      <c r="C24" s="160"/>
      <c r="D24" s="160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2:19" x14ac:dyDescent="0.25">
      <c r="B25" s="160" t="s">
        <v>23</v>
      </c>
      <c r="C25" s="160"/>
      <c r="D25" s="160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2:19" ht="14.4" thickBot="1" x14ac:dyDescent="0.3">
      <c r="B26" s="160" t="s">
        <v>24</v>
      </c>
      <c r="C26" s="160"/>
      <c r="D26" s="160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2:19" ht="14.4" thickBot="1" x14ac:dyDescent="0.3">
      <c r="E27" s="163" t="s">
        <v>25</v>
      </c>
      <c r="F27" s="164"/>
      <c r="G27" s="164"/>
      <c r="H27" s="161"/>
      <c r="I27" s="161"/>
      <c r="J27" s="161"/>
      <c r="K27" s="161"/>
      <c r="L27" s="161"/>
      <c r="M27" s="162"/>
    </row>
  </sheetData>
  <sheetProtection sheet="1" objects="1" scenarios="1" selectLockedCells="1"/>
  <mergeCells count="52">
    <mergeCell ref="H27:M27"/>
    <mergeCell ref="E27:G27"/>
    <mergeCell ref="P7:Q7"/>
    <mergeCell ref="B22:D22"/>
    <mergeCell ref="B23:D23"/>
    <mergeCell ref="E22:Q22"/>
    <mergeCell ref="E23:Q23"/>
    <mergeCell ref="B24:D24"/>
    <mergeCell ref="E24:Q24"/>
    <mergeCell ref="B25:D25"/>
    <mergeCell ref="G10:H10"/>
    <mergeCell ref="G21:H21"/>
    <mergeCell ref="J7:L7"/>
    <mergeCell ref="J9:K9"/>
    <mergeCell ref="E25:Q25"/>
    <mergeCell ref="C1:Q1"/>
    <mergeCell ref="C2:Q2"/>
    <mergeCell ref="C3:Q3"/>
    <mergeCell ref="C4:Q4"/>
    <mergeCell ref="P21:Q21"/>
    <mergeCell ref="B8:Q8"/>
    <mergeCell ref="J21:K21"/>
    <mergeCell ref="M7:O7"/>
    <mergeCell ref="M9:N9"/>
    <mergeCell ref="M10:N10"/>
    <mergeCell ref="M11:N11"/>
    <mergeCell ref="M21:N21"/>
    <mergeCell ref="D10:E10"/>
    <mergeCell ref="D7:F7"/>
    <mergeCell ref="D21:E21"/>
    <mergeCell ref="G7:I7"/>
    <mergeCell ref="D5:Q5"/>
    <mergeCell ref="B12:Q12"/>
    <mergeCell ref="B9:C9"/>
    <mergeCell ref="B10:C10"/>
    <mergeCell ref="B11:C11"/>
    <mergeCell ref="P9:Q9"/>
    <mergeCell ref="P10:Q10"/>
    <mergeCell ref="P11:Q11"/>
    <mergeCell ref="J10:K10"/>
    <mergeCell ref="J11:K11"/>
    <mergeCell ref="D11:E11"/>
    <mergeCell ref="G11:H11"/>
    <mergeCell ref="D9:E9"/>
    <mergeCell ref="G9:H9"/>
    <mergeCell ref="E26:Q26"/>
    <mergeCell ref="G6:I6"/>
    <mergeCell ref="J6:L6"/>
    <mergeCell ref="M6:O6"/>
    <mergeCell ref="P6:Q6"/>
    <mergeCell ref="D6:E6"/>
    <mergeCell ref="B26:D26"/>
  </mergeCells>
  <conditionalFormatting sqref="D9:E11 D13:E18">
    <cfRule type="expression" dxfId="103" priority="29">
      <formula>$F9=0</formula>
    </cfRule>
  </conditionalFormatting>
  <conditionalFormatting sqref="D20:E20 D21">
    <cfRule type="expression" dxfId="102" priority="31">
      <formula>$F18=0</formula>
    </cfRule>
  </conditionalFormatting>
  <conditionalFormatting sqref="D19:E19">
    <cfRule type="expression" dxfId="101" priority="33">
      <formula>$F18=0</formula>
    </cfRule>
  </conditionalFormatting>
  <conditionalFormatting sqref="D14:F20">
    <cfRule type="expression" dxfId="100" priority="27">
      <formula>$C14=""</formula>
    </cfRule>
  </conditionalFormatting>
  <conditionalFormatting sqref="C21">
    <cfRule type="cellIs" dxfId="99" priority="25" operator="greaterThan">
      <formula>100</formula>
    </cfRule>
    <cfRule type="cellIs" dxfId="98" priority="26" operator="lessThan">
      <formula>100</formula>
    </cfRule>
  </conditionalFormatting>
  <conditionalFormatting sqref="G9:H11 G13:H18">
    <cfRule type="expression" dxfId="97" priority="22">
      <formula>$I9=0</formula>
    </cfRule>
  </conditionalFormatting>
  <conditionalFormatting sqref="G20:H20 G21">
    <cfRule type="expression" dxfId="96" priority="23">
      <formula>$F18=0</formula>
    </cfRule>
  </conditionalFormatting>
  <conditionalFormatting sqref="G14:I21">
    <cfRule type="expression" dxfId="95" priority="21">
      <formula>$C14=""</formula>
    </cfRule>
  </conditionalFormatting>
  <conditionalFormatting sqref="J9:K11 J13:K21">
    <cfRule type="expression" dxfId="94" priority="18">
      <formula>$L9=0</formula>
    </cfRule>
  </conditionalFormatting>
  <conditionalFormatting sqref="J14:L20">
    <cfRule type="expression" dxfId="93" priority="17">
      <formula>$C14=""</formula>
    </cfRule>
  </conditionalFormatting>
  <conditionalFormatting sqref="P9:Q11 P14:Q21">
    <cfRule type="expression" dxfId="92" priority="10">
      <formula>$R9=0</formula>
    </cfRule>
  </conditionalFormatting>
  <conditionalFormatting sqref="P14:R20">
    <cfRule type="expression" dxfId="91" priority="9">
      <formula>$C14=""</formula>
    </cfRule>
  </conditionalFormatting>
  <conditionalFormatting sqref="M9:N11 M13:N21">
    <cfRule type="expression" dxfId="90" priority="6">
      <formula>$O9=0</formula>
    </cfRule>
  </conditionalFormatting>
  <conditionalFormatting sqref="M14:O20">
    <cfRule type="expression" dxfId="89" priority="5">
      <formula>$C14=""</formula>
    </cfRule>
  </conditionalFormatting>
  <conditionalFormatting sqref="P13">
    <cfRule type="expression" dxfId="88" priority="4">
      <formula>$F13=0</formula>
    </cfRule>
  </conditionalFormatting>
  <conditionalFormatting sqref="D21:R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:Q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4:D20 G14:G20 J14:J20 M14:M20 P14:P20">
    <cfRule type="cellIs" dxfId="87" priority="1" operator="equal">
      <formula>10</formula>
    </cfRule>
  </conditionalFormatting>
  <dataValidations count="2">
    <dataValidation type="list" allowBlank="1" showInputMessage="1" showErrorMessage="1" sqref="D9:E11 G9:H11 J9:K11 M9:N11 P9:Q11">
      <formula1>O_N</formula1>
    </dataValidation>
    <dataValidation type="list" allowBlank="1" showInputMessage="1" showErrorMessage="1" sqref="D14:D20 G14:G20 J14:J20 M14:M20 P14:P20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scale="96" orientation="landscape" r:id="rId1"/>
  <headerFooter>
    <oddHeader>&amp;L&amp;G&amp;C&amp;"Arial,Gras"&amp;24Analyse de décision
&amp;20Evaluation&amp;R&amp;G</oddHeader>
    <oddFooter xml:space="preserve">&amp;LLe 12 août 2015&amp;RPage 1 sur  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28"/>
  <sheetViews>
    <sheetView showGridLines="0" showRowColHeaders="0" workbookViewId="0">
      <selection activeCell="F17" sqref="F17"/>
    </sheetView>
  </sheetViews>
  <sheetFormatPr baseColWidth="10" defaultRowHeight="13.8" x14ac:dyDescent="0.25"/>
  <cols>
    <col min="1" max="1" width="3.19921875" customWidth="1"/>
    <col min="2" max="2" width="46.09765625" customWidth="1"/>
    <col min="6" max="6" width="41" customWidth="1"/>
    <col min="7" max="7" width="42.8984375" customWidth="1"/>
  </cols>
  <sheetData>
    <row r="1" spans="1:7" ht="14.4" thickBot="1" x14ac:dyDescent="0.3">
      <c r="B1" s="81" t="s">
        <v>26</v>
      </c>
      <c r="C1" s="81" t="s">
        <v>27</v>
      </c>
      <c r="D1" s="82" t="s">
        <v>28</v>
      </c>
      <c r="E1" s="83" t="s">
        <v>29</v>
      </c>
      <c r="F1" s="83" t="s">
        <v>38</v>
      </c>
      <c r="G1" s="83" t="s">
        <v>39</v>
      </c>
    </row>
    <row r="2" spans="1:7" s="40" customFormat="1" ht="18" customHeight="1" thickBot="1" x14ac:dyDescent="0.3">
      <c r="B2" s="191" t="s">
        <v>58</v>
      </c>
      <c r="C2" s="192"/>
      <c r="D2" s="192"/>
      <c r="E2" s="192"/>
      <c r="F2" s="192"/>
      <c r="G2" s="193"/>
    </row>
    <row r="3" spans="1:7" s="40" customFormat="1" ht="18" customHeight="1" x14ac:dyDescent="0.25">
      <c r="A3" s="186">
        <v>1</v>
      </c>
      <c r="B3" s="187"/>
      <c r="C3" s="188"/>
      <c r="D3" s="188"/>
      <c r="E3" s="188"/>
      <c r="F3" s="189"/>
      <c r="G3" s="190"/>
    </row>
    <row r="4" spans="1:7" s="40" customFormat="1" ht="18" customHeight="1" x14ac:dyDescent="0.25">
      <c r="A4" s="186">
        <v>2</v>
      </c>
      <c r="B4" s="73"/>
      <c r="C4" s="74"/>
      <c r="D4" s="74"/>
      <c r="E4" s="74"/>
      <c r="F4" s="75"/>
      <c r="G4" s="76"/>
    </row>
    <row r="5" spans="1:7" s="40" customFormat="1" ht="18" customHeight="1" x14ac:dyDescent="0.25">
      <c r="A5" s="186">
        <v>3</v>
      </c>
      <c r="B5" s="73"/>
      <c r="C5" s="74"/>
      <c r="D5" s="74"/>
      <c r="E5" s="74"/>
      <c r="F5" s="75"/>
      <c r="G5" s="76"/>
    </row>
    <row r="6" spans="1:7" s="40" customFormat="1" ht="18" customHeight="1" x14ac:dyDescent="0.25">
      <c r="A6" s="186">
        <v>4</v>
      </c>
      <c r="B6" s="73"/>
      <c r="C6" s="74"/>
      <c r="D6" s="74"/>
      <c r="E6" s="74"/>
      <c r="F6" s="75"/>
      <c r="G6" s="76"/>
    </row>
    <row r="7" spans="1:7" s="40" customFormat="1" ht="18" customHeight="1" x14ac:dyDescent="0.25">
      <c r="A7" s="186">
        <v>5</v>
      </c>
      <c r="B7" s="73"/>
      <c r="C7" s="74"/>
      <c r="D7" s="74"/>
      <c r="E7" s="74"/>
      <c r="F7" s="75"/>
      <c r="G7" s="76"/>
    </row>
    <row r="8" spans="1:7" s="40" customFormat="1" ht="18" customHeight="1" x14ac:dyDescent="0.25">
      <c r="A8" s="186">
        <v>6</v>
      </c>
      <c r="B8" s="73"/>
      <c r="C8" s="74"/>
      <c r="D8" s="74"/>
      <c r="E8" s="74"/>
      <c r="F8" s="75"/>
      <c r="G8" s="76"/>
    </row>
    <row r="9" spans="1:7" s="40" customFormat="1" ht="18" customHeight="1" x14ac:dyDescent="0.25">
      <c r="A9" s="186">
        <v>7</v>
      </c>
      <c r="B9" s="73"/>
      <c r="C9" s="74"/>
      <c r="D9" s="74"/>
      <c r="E9" s="74"/>
      <c r="F9" s="75"/>
      <c r="G9" s="76"/>
    </row>
    <row r="10" spans="1:7" s="40" customFormat="1" ht="18" customHeight="1" thickBot="1" x14ac:dyDescent="0.3">
      <c r="A10" s="186">
        <v>8</v>
      </c>
      <c r="B10" s="73"/>
      <c r="C10" s="74"/>
      <c r="D10" s="74"/>
      <c r="E10" s="74"/>
      <c r="F10" s="75"/>
      <c r="G10" s="76"/>
    </row>
    <row r="11" spans="1:7" s="40" customFormat="1" ht="18" customHeight="1" thickBot="1" x14ac:dyDescent="0.3">
      <c r="B11" s="191" t="s">
        <v>59</v>
      </c>
      <c r="C11" s="192"/>
      <c r="D11" s="192"/>
      <c r="E11" s="192"/>
      <c r="F11" s="192"/>
      <c r="G11" s="193"/>
    </row>
    <row r="12" spans="1:7" s="40" customFormat="1" ht="18" customHeight="1" x14ac:dyDescent="0.25">
      <c r="A12" s="40">
        <v>11</v>
      </c>
      <c r="B12" s="187"/>
      <c r="C12" s="188"/>
      <c r="D12" s="188"/>
      <c r="E12" s="188"/>
      <c r="F12" s="189"/>
      <c r="G12" s="190"/>
    </row>
    <row r="13" spans="1:7" s="40" customFormat="1" ht="18" customHeight="1" x14ac:dyDescent="0.25">
      <c r="A13" s="40">
        <v>12</v>
      </c>
      <c r="B13" s="73"/>
      <c r="C13" s="74"/>
      <c r="D13" s="74"/>
      <c r="E13" s="74"/>
      <c r="F13" s="75"/>
      <c r="G13" s="76"/>
    </row>
    <row r="14" spans="1:7" s="40" customFormat="1" ht="18" customHeight="1" x14ac:dyDescent="0.25">
      <c r="A14" s="40">
        <v>13</v>
      </c>
      <c r="B14" s="73"/>
      <c r="C14" s="74"/>
      <c r="D14" s="74"/>
      <c r="E14" s="74"/>
      <c r="F14" s="75"/>
      <c r="G14" s="76"/>
    </row>
    <row r="15" spans="1:7" s="40" customFormat="1" ht="18" customHeight="1" x14ac:dyDescent="0.25">
      <c r="A15" s="40">
        <v>14</v>
      </c>
      <c r="B15" s="73"/>
      <c r="C15" s="74"/>
      <c r="D15" s="74"/>
      <c r="E15" s="74"/>
      <c r="F15" s="75"/>
      <c r="G15" s="76"/>
    </row>
    <row r="16" spans="1:7" s="40" customFormat="1" ht="18" customHeight="1" x14ac:dyDescent="0.25">
      <c r="A16" s="40">
        <v>15</v>
      </c>
      <c r="B16" s="73"/>
      <c r="C16" s="74"/>
      <c r="D16" s="74"/>
      <c r="E16" s="74"/>
      <c r="F16" s="75"/>
      <c r="G16" s="76"/>
    </row>
    <row r="17" spans="1:7" s="40" customFormat="1" ht="18" customHeight="1" x14ac:dyDescent="0.25">
      <c r="A17" s="40">
        <v>16</v>
      </c>
      <c r="B17" s="73"/>
      <c r="C17" s="74"/>
      <c r="D17" s="74"/>
      <c r="E17" s="74"/>
      <c r="F17" s="75"/>
      <c r="G17" s="76"/>
    </row>
    <row r="18" spans="1:7" s="40" customFormat="1" ht="18" customHeight="1" x14ac:dyDescent="0.25">
      <c r="A18" s="40">
        <v>17</v>
      </c>
      <c r="B18" s="73"/>
      <c r="C18" s="74"/>
      <c r="D18" s="74"/>
      <c r="E18" s="74"/>
      <c r="F18" s="75"/>
      <c r="G18" s="76"/>
    </row>
    <row r="19" spans="1:7" s="40" customFormat="1" ht="18" customHeight="1" thickBot="1" x14ac:dyDescent="0.3">
      <c r="A19" s="40">
        <v>18</v>
      </c>
      <c r="B19" s="73"/>
      <c r="C19" s="74"/>
      <c r="D19" s="74"/>
      <c r="E19" s="74"/>
      <c r="F19" s="75"/>
      <c r="G19" s="76"/>
    </row>
    <row r="20" spans="1:7" s="40" customFormat="1" ht="18" customHeight="1" thickBot="1" x14ac:dyDescent="0.3">
      <c r="B20" s="191" t="s">
        <v>60</v>
      </c>
      <c r="C20" s="192"/>
      <c r="D20" s="192"/>
      <c r="E20" s="192"/>
      <c r="F20" s="192"/>
      <c r="G20" s="193"/>
    </row>
    <row r="21" spans="1:7" s="40" customFormat="1" ht="18" customHeight="1" x14ac:dyDescent="0.25">
      <c r="A21" s="40">
        <v>21</v>
      </c>
      <c r="B21" s="187"/>
      <c r="C21" s="188"/>
      <c r="D21" s="188"/>
      <c r="E21" s="188"/>
      <c r="F21" s="189"/>
      <c r="G21" s="190"/>
    </row>
    <row r="22" spans="1:7" s="40" customFormat="1" ht="18" customHeight="1" x14ac:dyDescent="0.25">
      <c r="A22" s="40">
        <v>22</v>
      </c>
      <c r="B22" s="73"/>
      <c r="C22" s="74"/>
      <c r="D22" s="74"/>
      <c r="E22" s="74"/>
      <c r="F22" s="75"/>
      <c r="G22" s="76"/>
    </row>
    <row r="23" spans="1:7" s="40" customFormat="1" ht="18" customHeight="1" x14ac:dyDescent="0.25">
      <c r="A23" s="40">
        <v>23</v>
      </c>
      <c r="B23" s="73"/>
      <c r="C23" s="74"/>
      <c r="D23" s="74"/>
      <c r="E23" s="74"/>
      <c r="F23" s="75"/>
      <c r="G23" s="76"/>
    </row>
    <row r="24" spans="1:7" s="40" customFormat="1" ht="18" customHeight="1" x14ac:dyDescent="0.25">
      <c r="A24" s="40">
        <v>24</v>
      </c>
      <c r="B24" s="73"/>
      <c r="C24" s="74"/>
      <c r="D24" s="74"/>
      <c r="E24" s="74"/>
      <c r="F24" s="75"/>
      <c r="G24" s="76"/>
    </row>
    <row r="25" spans="1:7" s="40" customFormat="1" ht="18" customHeight="1" x14ac:dyDescent="0.25">
      <c r="A25" s="40">
        <v>25</v>
      </c>
      <c r="B25" s="73"/>
      <c r="C25" s="74"/>
      <c r="D25" s="74"/>
      <c r="E25" s="74"/>
      <c r="F25" s="75"/>
      <c r="G25" s="76"/>
    </row>
    <row r="26" spans="1:7" s="40" customFormat="1" ht="18" customHeight="1" x14ac:dyDescent="0.25">
      <c r="A26" s="40">
        <v>26</v>
      </c>
      <c r="B26" s="73"/>
      <c r="C26" s="74"/>
      <c r="D26" s="74"/>
      <c r="E26" s="74"/>
      <c r="F26" s="75"/>
      <c r="G26" s="76"/>
    </row>
    <row r="27" spans="1:7" s="40" customFormat="1" ht="18" customHeight="1" x14ac:dyDescent="0.25">
      <c r="A27" s="40">
        <v>27</v>
      </c>
      <c r="B27" s="73"/>
      <c r="C27" s="74"/>
      <c r="D27" s="74"/>
      <c r="E27" s="74"/>
      <c r="F27" s="75"/>
      <c r="G27" s="76"/>
    </row>
    <row r="28" spans="1:7" s="40" customFormat="1" ht="18" customHeight="1" thickBot="1" x14ac:dyDescent="0.3">
      <c r="A28" s="40">
        <v>28</v>
      </c>
      <c r="B28" s="77"/>
      <c r="C28" s="78"/>
      <c r="D28" s="78"/>
      <c r="E28" s="78"/>
      <c r="F28" s="79"/>
      <c r="G28" s="80"/>
    </row>
  </sheetData>
  <sheetProtection selectLockedCells="1"/>
  <mergeCells count="3">
    <mergeCell ref="B2:G2"/>
    <mergeCell ref="B11:G11"/>
    <mergeCell ref="B20:G20"/>
  </mergeCells>
  <dataValidations count="3">
    <dataValidation type="list" allowBlank="1" showInputMessage="1" showErrorMessage="1" sqref="D3:D10 D12:D19 D21:D28">
      <formula1>Critères_Sélectifs</formula1>
    </dataValidation>
    <dataValidation type="list" allowBlank="1" showInputMessage="1" showErrorMessage="1" sqref="C3:C10 C12:C19 C21:C28">
      <formula1>Critères_Destructifs</formula1>
    </dataValidation>
    <dataValidation type="list" allowBlank="1" showInputMessage="1" showErrorMessage="1" sqref="E3:E10 E12:E19 E21:E28">
      <formula1>Non_Retenu</formula1>
    </dataValidation>
  </dataValidations>
  <pageMargins left="0.70866141732283472" right="0.70866141732283472" top="1.5354330708661419" bottom="0.74803149606299213" header="0.31496062992125984" footer="0.31496062992125984"/>
  <pageSetup paperSize="9" scale="73" orientation="landscape" r:id="rId1"/>
  <headerFooter>
    <oddHeader>&amp;L&amp;G&amp;C&amp;"Arial,Gras"&amp;24Analyse de décision
&amp;20Composantes du but&amp;R&amp;G</oddHeader>
    <oddFooter xml:space="preserve">&amp;LLe 12 août 2015&amp;RPage 1 sur  1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6"/>
  <sheetViews>
    <sheetView showGridLines="0" showRowColHeaders="0" workbookViewId="0">
      <selection activeCell="I2" sqref="I2"/>
    </sheetView>
  </sheetViews>
  <sheetFormatPr baseColWidth="10" defaultRowHeight="13.8" x14ac:dyDescent="0.25"/>
  <cols>
    <col min="1" max="1" width="2.8984375" customWidth="1"/>
    <col min="2" max="2" width="30.69921875" customWidth="1"/>
    <col min="3" max="3" width="5.296875" hidden="1" customWidth="1"/>
    <col min="4" max="4" width="5.69921875" style="30" customWidth="1"/>
    <col min="5" max="5" width="7.5" style="30" customWidth="1"/>
    <col min="6" max="6" width="11.19921875" style="30"/>
    <col min="7" max="7" width="5.296875" customWidth="1"/>
    <col min="8" max="19" width="3.3984375" customWidth="1"/>
  </cols>
  <sheetData>
    <row r="1" spans="1:19" ht="14.4" thickBot="1" x14ac:dyDescent="0.3">
      <c r="A1" s="168" t="s">
        <v>3</v>
      </c>
      <c r="B1" s="169"/>
      <c r="C1" s="66"/>
      <c r="D1" s="66" t="s">
        <v>47</v>
      </c>
      <c r="E1" s="66" t="s">
        <v>5</v>
      </c>
      <c r="F1" s="67" t="s">
        <v>48</v>
      </c>
      <c r="H1" s="54" t="str">
        <f>IF(ISERROR(VLOOKUP($A3,CS,4,FALSE)),"",$A2)</f>
        <v/>
      </c>
      <c r="I1" s="71">
        <v>2</v>
      </c>
      <c r="J1" s="54" t="str">
        <f>IF(ISERROR(VLOOKUP($A4,CS,4,FALSE)),"",$A2)</f>
        <v/>
      </c>
      <c r="K1" s="71">
        <v>2</v>
      </c>
      <c r="L1" s="54" t="str">
        <f>IF(ISERROR(VLOOKUP($A5,CS,4,FALSE)),"",$A2)</f>
        <v/>
      </c>
      <c r="M1" s="71">
        <v>7</v>
      </c>
      <c r="N1" s="54" t="str">
        <f>IF(ISERROR(VLOOKUP($A6,CS,4,FALSE)),"",$A2)</f>
        <v/>
      </c>
      <c r="O1" s="71">
        <v>2</v>
      </c>
      <c r="P1" s="54" t="str">
        <f>IF(ISERROR(VLOOKUP($A7,CS,4,FALSE)),"",$A2)</f>
        <v/>
      </c>
      <c r="Q1" s="71"/>
      <c r="R1" s="54" t="str">
        <f>IF(ISERROR(VLOOKUP($A8,CS,4,FALSE)),"",$A2)</f>
        <v/>
      </c>
      <c r="S1" s="71"/>
    </row>
    <row r="2" spans="1:19" ht="14.4" thickBot="1" x14ac:dyDescent="0.3">
      <c r="A2" s="62" t="s">
        <v>31</v>
      </c>
      <c r="B2" s="68" t="str">
        <f t="shared" ref="B2:B8" si="0">IFERROR(VLOOKUP(A2,CS,4,FALSE),"")</f>
        <v/>
      </c>
      <c r="C2" s="63" t="str">
        <f>IF(B2="","",1)</f>
        <v/>
      </c>
      <c r="D2" s="63" t="str">
        <f>IF(B2="","",SUMIF($H$1:$I$12,A2,$I$1:$I$12)+SUMIF($J$1:$K$12,A2,$K$1:$K$12)+SUMIF($L$1:$M$12,A2,$M$1:$M$12)+SUMIF($N$1:$O$12,A2,$O$1:$O$12)+SUMIF($P$1:$Q$12,A2,$Q$1:$Q$12)+SUMIF($R$1:$S$12,A2,$S$1:$S$12))</f>
        <v/>
      </c>
      <c r="E2" s="64" t="str">
        <f>IF(B2="","",IF($D$9=0,"",D2/$D$9))</f>
        <v/>
      </c>
      <c r="F2" s="65">
        <v>0.15</v>
      </c>
      <c r="H2" s="55" t="str">
        <f>IF(ISERROR(VLOOKUP($A3,CS,4,FALSE)),"",$A3)</f>
        <v/>
      </c>
      <c r="I2" s="72">
        <v>8</v>
      </c>
      <c r="J2" s="55" t="str">
        <f>IF(ISERROR(VLOOKUP($A4,CS,4,FALSE)),"",$A4)</f>
        <v/>
      </c>
      <c r="K2" s="72">
        <v>8</v>
      </c>
      <c r="L2" s="55" t="str">
        <f>IF(ISERROR(VLOOKUP($A5,CS,4,FALSE)),"",$A5)</f>
        <v/>
      </c>
      <c r="M2" s="72">
        <v>3</v>
      </c>
      <c r="N2" s="55" t="str">
        <f>IF(ISERROR(VLOOKUP($A6,CS,4,FALSE)),"",$A6)</f>
        <v/>
      </c>
      <c r="O2" s="72">
        <v>8</v>
      </c>
      <c r="P2" s="55" t="str">
        <f>IF(ISERROR(VLOOKUP($A7,CS,4,FALSE)),"",$A7)</f>
        <v/>
      </c>
      <c r="Q2" s="72"/>
      <c r="R2" s="55" t="str">
        <f>IF(ISERROR(VLOOKUP($A8,CS,4,FALSE)),"",$A8)</f>
        <v/>
      </c>
      <c r="S2" s="72"/>
    </row>
    <row r="3" spans="1:19" ht="14.4" thickTop="1" x14ac:dyDescent="0.25">
      <c r="A3" s="45" t="s">
        <v>32</v>
      </c>
      <c r="B3" s="69" t="str">
        <f t="shared" si="0"/>
        <v/>
      </c>
      <c r="C3" s="52" t="str">
        <f t="shared" ref="C3:C8" si="1">IF(B3="","",1)</f>
        <v/>
      </c>
      <c r="D3" s="52" t="str">
        <f t="shared" ref="D3:D8" si="2">IF(B3="","",SUMIF($H$1:$I$12,A3,$I$1:$I$12)+SUMIF($J$1:$K$12,A3,$K$1:$K$12)+SUMIF($L$1:$M$12,A3,$M$1:$M$12)+SUMIF($N$1:$O$12,A3,$O$1:$O$12)+SUMIF($P$1:$Q$12,A3,$Q$1:$Q$12)+SUMIF($R$1:$S$12,A3,$S$1:$S$12))</f>
        <v/>
      </c>
      <c r="E3" s="58" t="str">
        <f t="shared" ref="E3:E8" si="3">IF(B3="","",IF($D$9=0,"",D3/$D$9))</f>
        <v/>
      </c>
      <c r="F3" s="59">
        <v>0.15</v>
      </c>
      <c r="J3" s="54" t="str">
        <f>IF(ISERROR(VLOOKUP($A4,CS,4,FALSE)),"",$A3)</f>
        <v/>
      </c>
      <c r="K3" s="71">
        <v>0</v>
      </c>
      <c r="L3" s="54" t="str">
        <f>IF(ISERROR(VLOOKUP($A5,CS,4,FALSE)),"",$A3)</f>
        <v/>
      </c>
      <c r="M3" s="71">
        <v>2</v>
      </c>
      <c r="N3" s="54" t="str">
        <f>IF(ISERROR(VLOOKUP($A6,CS,4,FALSE)),"",$A3)</f>
        <v/>
      </c>
      <c r="O3" s="71">
        <v>2</v>
      </c>
      <c r="P3" s="54" t="str">
        <f>IF(ISERROR(VLOOKUP($A7,CS,4,FALSE)),"",$A3)</f>
        <v/>
      </c>
      <c r="Q3" s="71"/>
      <c r="R3" s="54" t="str">
        <f>IF(ISERROR(VLOOKUP($A8,CS,4,FALSE)),"",$A3)</f>
        <v/>
      </c>
      <c r="S3" s="71"/>
    </row>
    <row r="4" spans="1:19" ht="14.4" thickBot="1" x14ac:dyDescent="0.3">
      <c r="A4" s="45" t="s">
        <v>33</v>
      </c>
      <c r="B4" s="69" t="str">
        <f t="shared" si="0"/>
        <v/>
      </c>
      <c r="C4" s="52" t="str">
        <f t="shared" si="1"/>
        <v/>
      </c>
      <c r="D4" s="52" t="str">
        <f t="shared" si="2"/>
        <v/>
      </c>
      <c r="E4" s="58" t="str">
        <f t="shared" si="3"/>
        <v/>
      </c>
      <c r="F4" s="59">
        <v>0.2</v>
      </c>
      <c r="J4" s="55" t="str">
        <f>IF(ISERROR(VLOOKUP($A4,CS,4,FALSE)),"",$A4)</f>
        <v/>
      </c>
      <c r="K4" s="72">
        <v>10</v>
      </c>
      <c r="L4" s="55" t="str">
        <f>IF(ISERROR(VLOOKUP($A5,CS,4,FALSE)),"",$A5)</f>
        <v/>
      </c>
      <c r="M4" s="72">
        <v>8</v>
      </c>
      <c r="N4" s="55" t="str">
        <f>IF(ISERROR(VLOOKUP($A6,CS,4,FALSE)),"",$A6)</f>
        <v/>
      </c>
      <c r="O4" s="72">
        <v>8</v>
      </c>
      <c r="P4" s="55" t="str">
        <f>IF(ISERROR(VLOOKUP($A7,CS,4,FALSE)),"",$A7)</f>
        <v/>
      </c>
      <c r="Q4" s="72"/>
      <c r="R4" s="55" t="str">
        <f>IF(ISERROR(VLOOKUP($A8,CS,4,FALSE)),"",$A8)</f>
        <v/>
      </c>
      <c r="S4" s="72"/>
    </row>
    <row r="5" spans="1:19" ht="14.4" thickTop="1" x14ac:dyDescent="0.25">
      <c r="A5" s="45" t="s">
        <v>34</v>
      </c>
      <c r="B5" s="69" t="str">
        <f t="shared" si="0"/>
        <v/>
      </c>
      <c r="C5" s="52" t="str">
        <f t="shared" si="1"/>
        <v/>
      </c>
      <c r="D5" s="52" t="str">
        <f t="shared" si="2"/>
        <v/>
      </c>
      <c r="E5" s="58" t="str">
        <f t="shared" si="3"/>
        <v/>
      </c>
      <c r="F5" s="59">
        <v>0.2</v>
      </c>
      <c r="L5" s="54" t="str">
        <f>IF(ISERROR(VLOOKUP($A5,CS,4,FALSE)),"",$A4)</f>
        <v/>
      </c>
      <c r="M5" s="71">
        <v>2</v>
      </c>
      <c r="N5" s="54" t="str">
        <f>IF(ISERROR(VLOOKUP($A6,CS,4,FALSE)),"",$A4)</f>
        <v/>
      </c>
      <c r="O5" s="71">
        <v>2</v>
      </c>
      <c r="P5" s="54" t="str">
        <f>IF(ISERROR(VLOOKUP($A7,CS,4,FALSE)),"",$A4)</f>
        <v/>
      </c>
      <c r="Q5" s="71"/>
      <c r="R5" s="54" t="str">
        <f>IF(ISERROR(VLOOKUP($A8,CS,4,FALSE)),"",$A4)</f>
        <v/>
      </c>
      <c r="S5" s="71"/>
    </row>
    <row r="6" spans="1:19" ht="14.4" thickBot="1" x14ac:dyDescent="0.3">
      <c r="A6" s="45" t="s">
        <v>35</v>
      </c>
      <c r="B6" s="69" t="str">
        <f t="shared" si="0"/>
        <v/>
      </c>
      <c r="C6" s="52" t="str">
        <f t="shared" si="1"/>
        <v/>
      </c>
      <c r="D6" s="52" t="str">
        <f t="shared" si="2"/>
        <v/>
      </c>
      <c r="E6" s="58" t="str">
        <f t="shared" si="3"/>
        <v/>
      </c>
      <c r="F6" s="59">
        <v>0.3</v>
      </c>
      <c r="L6" s="55" t="str">
        <f>IF(ISERROR(VLOOKUP($A5,CS,4,FALSE)),"",$A5)</f>
        <v/>
      </c>
      <c r="M6" s="72">
        <v>8</v>
      </c>
      <c r="N6" s="55" t="str">
        <f>IF(ISERROR(VLOOKUP($A6,CS,4,FALSE)),"",$A6)</f>
        <v/>
      </c>
      <c r="O6" s="72">
        <v>8</v>
      </c>
      <c r="P6" s="55" t="str">
        <f>IF(ISERROR(VLOOKUP($A7,CS,4,FALSE)),"",$A7)</f>
        <v/>
      </c>
      <c r="Q6" s="72"/>
      <c r="R6" s="55" t="str">
        <f>IF(ISERROR(VLOOKUP($A8,CS,4,FALSE)),"",$A8)</f>
        <v/>
      </c>
      <c r="S6" s="72"/>
    </row>
    <row r="7" spans="1:19" ht="14.4" thickTop="1" x14ac:dyDescent="0.25">
      <c r="A7" s="45" t="s">
        <v>36</v>
      </c>
      <c r="B7" s="69" t="str">
        <f t="shared" si="0"/>
        <v/>
      </c>
      <c r="C7" s="52" t="str">
        <f t="shared" si="1"/>
        <v/>
      </c>
      <c r="D7" s="52" t="str">
        <f t="shared" si="2"/>
        <v/>
      </c>
      <c r="E7" s="58" t="str">
        <f t="shared" si="3"/>
        <v/>
      </c>
      <c r="F7" s="59"/>
      <c r="N7" s="54" t="str">
        <f>IF(ISERROR(VLOOKUP($A6,CS,4,FALSE)),"",$A5)</f>
        <v/>
      </c>
      <c r="O7" s="71">
        <v>1</v>
      </c>
      <c r="P7" s="54" t="str">
        <f>IF(ISERROR(VLOOKUP($A7,CS,4,FALSE)),"",$A5)</f>
        <v/>
      </c>
      <c r="Q7" s="71"/>
      <c r="R7" s="54" t="str">
        <f>IF(ISERROR(VLOOKUP($A8,CS,4,FALSE)),"",$A5)</f>
        <v/>
      </c>
      <c r="S7" s="71"/>
    </row>
    <row r="8" spans="1:19" ht="14.4" thickBot="1" x14ac:dyDescent="0.3">
      <c r="A8" s="45" t="s">
        <v>37</v>
      </c>
      <c r="B8" s="69" t="str">
        <f t="shared" si="0"/>
        <v/>
      </c>
      <c r="C8" s="52" t="str">
        <f t="shared" si="1"/>
        <v/>
      </c>
      <c r="D8" s="52" t="str">
        <f t="shared" si="2"/>
        <v/>
      </c>
      <c r="E8" s="58" t="str">
        <f t="shared" si="3"/>
        <v/>
      </c>
      <c r="F8" s="59"/>
      <c r="N8" s="55" t="str">
        <f>IF(ISERROR(VLOOKUP($A6,CS,4,FALSE)),"",$A6)</f>
        <v/>
      </c>
      <c r="O8" s="72">
        <v>9</v>
      </c>
      <c r="P8" s="55" t="str">
        <f>IF(ISERROR(VLOOKUP($A7,CS,4,FALSE)),"",$A7)</f>
        <v/>
      </c>
      <c r="Q8" s="72"/>
      <c r="R8" s="55" t="str">
        <f>IF(ISERROR(VLOOKUP($A8,CS,4,FALSE)),"",$A8)</f>
        <v/>
      </c>
      <c r="S8" s="72"/>
    </row>
    <row r="9" spans="1:19" ht="15" thickTop="1" thickBot="1" x14ac:dyDescent="0.3">
      <c r="A9" s="46"/>
      <c r="B9" s="70"/>
      <c r="C9" s="53">
        <f>(SUM(C2:C8)*(SUM(C2:C8)-1))/2</f>
        <v>0</v>
      </c>
      <c r="D9" s="53">
        <f>SUM(D2:D8)</f>
        <v>0</v>
      </c>
      <c r="E9" s="60">
        <f>SUM(E2:E8)</f>
        <v>0</v>
      </c>
      <c r="F9" s="61">
        <f>SUM(F2:F8)</f>
        <v>1</v>
      </c>
      <c r="P9" s="54" t="str">
        <f>IF(ISERROR(VLOOKUP($A7,CS,4,FALSE)),"",$A6)</f>
        <v/>
      </c>
      <c r="Q9" s="71"/>
      <c r="R9" s="54" t="str">
        <f>IF(ISERROR(VLOOKUP($A8,CS,4,FALSE)),"",$A6)</f>
        <v/>
      </c>
      <c r="S9" s="71"/>
    </row>
    <row r="10" spans="1:19" ht="14.4" thickBot="1" x14ac:dyDescent="0.3">
      <c r="H10" s="56"/>
      <c r="I10" s="56"/>
      <c r="J10" s="56"/>
      <c r="K10" s="56"/>
      <c r="L10" s="56"/>
      <c r="P10" s="55" t="str">
        <f>IF(ISERROR(VLOOKUP($A7,CS,4,FALSE)),"",$A7)</f>
        <v/>
      </c>
      <c r="Q10" s="72"/>
      <c r="R10" s="55" t="str">
        <f>IF(ISERROR(VLOOKUP($A8,CS,4,FALSE)),"",$A8)</f>
        <v/>
      </c>
      <c r="S10" s="72"/>
    </row>
    <row r="11" spans="1:19" ht="14.4" thickTop="1" x14ac:dyDescent="0.25">
      <c r="G11" s="56"/>
      <c r="H11" s="56"/>
      <c r="I11" s="56"/>
      <c r="J11" s="56"/>
      <c r="K11" s="56"/>
      <c r="L11" s="56"/>
      <c r="R11" s="54" t="str">
        <f>IF(ISERROR(VLOOKUP($A8,CS,4,FALSE)),"",$A7)</f>
        <v/>
      </c>
      <c r="S11" s="71"/>
    </row>
    <row r="12" spans="1:19" ht="14.4" thickBot="1" x14ac:dyDescent="0.3">
      <c r="G12" s="56"/>
      <c r="H12" s="56"/>
      <c r="I12" s="56"/>
      <c r="J12" s="56"/>
      <c r="K12" s="56"/>
      <c r="L12" s="56"/>
      <c r="R12" s="55" t="str">
        <f>IF(ISERROR(VLOOKUP($A8,CS,4,FALSE)),"",$A8)</f>
        <v/>
      </c>
      <c r="S12" s="72"/>
    </row>
    <row r="13" spans="1:19" ht="14.4" thickTop="1" x14ac:dyDescent="0.25">
      <c r="G13" s="56"/>
      <c r="H13" s="56"/>
      <c r="I13" s="56"/>
      <c r="J13" s="56"/>
      <c r="K13" s="56"/>
      <c r="L13" s="56"/>
    </row>
    <row r="14" spans="1:19" ht="37.799999999999997" customHeight="1" x14ac:dyDescent="0.25">
      <c r="G14" s="56"/>
      <c r="H14" s="170" t="s">
        <v>46</v>
      </c>
      <c r="I14" s="171"/>
      <c r="J14" s="171"/>
      <c r="K14" s="171"/>
      <c r="L14" s="171"/>
      <c r="M14" s="171"/>
      <c r="N14" s="171"/>
      <c r="O14" s="171"/>
      <c r="P14" s="171"/>
      <c r="Q14" s="171"/>
      <c r="R14" s="172"/>
    </row>
    <row r="15" spans="1:19" ht="27.6" customHeight="1" x14ac:dyDescent="0.25">
      <c r="G15" s="56"/>
      <c r="H15" s="170" t="s">
        <v>49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2"/>
    </row>
    <row r="16" spans="1:19" ht="42" customHeight="1" x14ac:dyDescent="0.25"/>
  </sheetData>
  <sheetProtection sheet="1" objects="1" scenarios="1" selectLockedCells="1"/>
  <mergeCells count="3">
    <mergeCell ref="A1:B1"/>
    <mergeCell ref="H14:R14"/>
    <mergeCell ref="H15:R15"/>
  </mergeCells>
  <conditionalFormatting sqref="H1">
    <cfRule type="expression" dxfId="86" priority="91">
      <formula>I1&gt;I2</formula>
    </cfRule>
  </conditionalFormatting>
  <conditionalFormatting sqref="H2">
    <cfRule type="expression" dxfId="85" priority="90">
      <formula>I2&gt;I1</formula>
    </cfRule>
  </conditionalFormatting>
  <conditionalFormatting sqref="J1">
    <cfRule type="expression" dxfId="84" priority="89">
      <formula>K1&gt;K2</formula>
    </cfRule>
  </conditionalFormatting>
  <conditionalFormatting sqref="J2">
    <cfRule type="expression" dxfId="83" priority="88">
      <formula>K2&gt;K1</formula>
    </cfRule>
  </conditionalFormatting>
  <conditionalFormatting sqref="L1">
    <cfRule type="expression" dxfId="82" priority="87">
      <formula>M1&gt;M2</formula>
    </cfRule>
  </conditionalFormatting>
  <conditionalFormatting sqref="L2">
    <cfRule type="expression" dxfId="81" priority="86">
      <formula>M2&gt;M1</formula>
    </cfRule>
  </conditionalFormatting>
  <conditionalFormatting sqref="N1">
    <cfRule type="expression" dxfId="80" priority="85">
      <formula>O1&gt;O2</formula>
    </cfRule>
  </conditionalFormatting>
  <conditionalFormatting sqref="N2">
    <cfRule type="expression" dxfId="79" priority="84">
      <formula>O2&gt;O1</formula>
    </cfRule>
  </conditionalFormatting>
  <conditionalFormatting sqref="P1">
    <cfRule type="expression" dxfId="78" priority="83">
      <formula>Q1&gt;Q2</formula>
    </cfRule>
  </conditionalFormatting>
  <conditionalFormatting sqref="P2">
    <cfRule type="expression" dxfId="77" priority="82">
      <formula>Q2&gt;Q1</formula>
    </cfRule>
  </conditionalFormatting>
  <conditionalFormatting sqref="R1">
    <cfRule type="expression" dxfId="76" priority="81">
      <formula>S1&gt;S2</formula>
    </cfRule>
  </conditionalFormatting>
  <conditionalFormatting sqref="R2">
    <cfRule type="expression" dxfId="75" priority="80">
      <formula>S2&gt;S1</formula>
    </cfRule>
  </conditionalFormatting>
  <conditionalFormatting sqref="J3">
    <cfRule type="expression" dxfId="74" priority="79">
      <formula>K3&gt;K4</formula>
    </cfRule>
  </conditionalFormatting>
  <conditionalFormatting sqref="J4">
    <cfRule type="expression" dxfId="73" priority="78">
      <formula>K4&gt;K3</formula>
    </cfRule>
  </conditionalFormatting>
  <conditionalFormatting sqref="L3">
    <cfRule type="expression" dxfId="72" priority="77">
      <formula>M3&gt;M4</formula>
    </cfRule>
  </conditionalFormatting>
  <conditionalFormatting sqref="L4">
    <cfRule type="expression" dxfId="71" priority="76">
      <formula>M4&gt;M3</formula>
    </cfRule>
  </conditionalFormatting>
  <conditionalFormatting sqref="N3">
    <cfRule type="expression" dxfId="70" priority="75">
      <formula>O3&gt;O4</formula>
    </cfRule>
  </conditionalFormatting>
  <conditionalFormatting sqref="N4">
    <cfRule type="expression" dxfId="69" priority="74">
      <formula>O4&gt;O3</formula>
    </cfRule>
  </conditionalFormatting>
  <conditionalFormatting sqref="P3">
    <cfRule type="expression" dxfId="68" priority="73">
      <formula>Q3&gt;Q4</formula>
    </cfRule>
  </conditionalFormatting>
  <conditionalFormatting sqref="P4">
    <cfRule type="expression" dxfId="67" priority="72">
      <formula>Q4&gt;Q3</formula>
    </cfRule>
  </conditionalFormatting>
  <conditionalFormatting sqref="R3">
    <cfRule type="expression" dxfId="66" priority="71">
      <formula>S3&gt;S4</formula>
    </cfRule>
  </conditionalFormatting>
  <conditionalFormatting sqref="R4">
    <cfRule type="expression" dxfId="65" priority="70">
      <formula>S4&gt;S3</formula>
    </cfRule>
  </conditionalFormatting>
  <conditionalFormatting sqref="L5">
    <cfRule type="expression" dxfId="64" priority="69">
      <formula>M5&gt;M6</formula>
    </cfRule>
  </conditionalFormatting>
  <conditionalFormatting sqref="L6">
    <cfRule type="expression" dxfId="63" priority="68">
      <formula>M6&gt;M5</formula>
    </cfRule>
  </conditionalFormatting>
  <conditionalFormatting sqref="N5">
    <cfRule type="expression" dxfId="62" priority="67">
      <formula>O5&gt;O6</formula>
    </cfRule>
  </conditionalFormatting>
  <conditionalFormatting sqref="N6">
    <cfRule type="expression" dxfId="61" priority="66">
      <formula>O6&gt;O5</formula>
    </cfRule>
  </conditionalFormatting>
  <conditionalFormatting sqref="P5">
    <cfRule type="expression" dxfId="60" priority="65">
      <formula>Q5&gt;Q6</formula>
    </cfRule>
  </conditionalFormatting>
  <conditionalFormatting sqref="P6">
    <cfRule type="expression" dxfId="59" priority="64">
      <formula>Q6&gt;Q5</formula>
    </cfRule>
  </conditionalFormatting>
  <conditionalFormatting sqref="R5">
    <cfRule type="expression" dxfId="58" priority="63">
      <formula>S5&gt;S6</formula>
    </cfRule>
  </conditionalFormatting>
  <conditionalFormatting sqref="R6">
    <cfRule type="expression" dxfId="57" priority="62">
      <formula>S6&gt;S5</formula>
    </cfRule>
  </conditionalFormatting>
  <conditionalFormatting sqref="N7">
    <cfRule type="expression" dxfId="56" priority="61">
      <formula>O7&gt;O8</formula>
    </cfRule>
  </conditionalFormatting>
  <conditionalFormatting sqref="N8">
    <cfRule type="expression" dxfId="55" priority="60">
      <formula>O8&gt;O7</formula>
    </cfRule>
  </conditionalFormatting>
  <conditionalFormatting sqref="P7">
    <cfRule type="expression" dxfId="54" priority="59">
      <formula>Q7&gt;Q8</formula>
    </cfRule>
  </conditionalFormatting>
  <conditionalFormatting sqref="P8">
    <cfRule type="expression" dxfId="53" priority="58">
      <formula>Q8&gt;Q7</formula>
    </cfRule>
  </conditionalFormatting>
  <conditionalFormatting sqref="R7">
    <cfRule type="expression" dxfId="52" priority="57">
      <formula>S7&gt;S8</formula>
    </cfRule>
  </conditionalFormatting>
  <conditionalFormatting sqref="R8">
    <cfRule type="expression" dxfId="51" priority="56">
      <formula>S8&gt;S7</formula>
    </cfRule>
  </conditionalFormatting>
  <conditionalFormatting sqref="P9">
    <cfRule type="expression" dxfId="50" priority="55">
      <formula>Q9&gt;Q10</formula>
    </cfRule>
  </conditionalFormatting>
  <conditionalFormatting sqref="P10">
    <cfRule type="expression" dxfId="49" priority="54">
      <formula>Q10&gt;Q9</formula>
    </cfRule>
  </conditionalFormatting>
  <conditionalFormatting sqref="R10">
    <cfRule type="expression" dxfId="48" priority="52">
      <formula>S10&gt;S9</formula>
    </cfRule>
  </conditionalFormatting>
  <conditionalFormatting sqref="R12">
    <cfRule type="expression" dxfId="47" priority="48">
      <formula>S12&gt;S11</formula>
    </cfRule>
  </conditionalFormatting>
  <conditionalFormatting sqref="R9">
    <cfRule type="expression" dxfId="46" priority="47">
      <formula>S9&gt;S10</formula>
    </cfRule>
  </conditionalFormatting>
  <conditionalFormatting sqref="R11">
    <cfRule type="expression" dxfId="45" priority="46">
      <formula>S11&gt;S12</formula>
    </cfRule>
  </conditionalFormatting>
  <conditionalFormatting sqref="I1">
    <cfRule type="expression" dxfId="44" priority="45">
      <formula>I1+I2&lt;&gt;10</formula>
    </cfRule>
  </conditionalFormatting>
  <conditionalFormatting sqref="I2">
    <cfRule type="expression" dxfId="43" priority="44">
      <formula>I1+I2&lt;&gt;10</formula>
    </cfRule>
  </conditionalFormatting>
  <conditionalFormatting sqref="S12">
    <cfRule type="expression" dxfId="42" priority="4">
      <formula>S11+S12&lt;&gt;10</formula>
    </cfRule>
  </conditionalFormatting>
  <conditionalFormatting sqref="K1">
    <cfRule type="expression" dxfId="41" priority="43">
      <formula>K1+K2&lt;&gt;10</formula>
    </cfRule>
  </conditionalFormatting>
  <conditionalFormatting sqref="K2">
    <cfRule type="expression" dxfId="40" priority="42">
      <formula>K1+K2&lt;&gt;10</formula>
    </cfRule>
  </conditionalFormatting>
  <conditionalFormatting sqref="M1">
    <cfRule type="expression" dxfId="39" priority="41">
      <formula>M1+M2&lt;&gt;10</formula>
    </cfRule>
  </conditionalFormatting>
  <conditionalFormatting sqref="M2">
    <cfRule type="expression" dxfId="38" priority="40">
      <formula>M1+M2&lt;&gt;10</formula>
    </cfRule>
  </conditionalFormatting>
  <conditionalFormatting sqref="O1">
    <cfRule type="expression" dxfId="37" priority="39">
      <formula>O1+O2&lt;&gt;10</formula>
    </cfRule>
  </conditionalFormatting>
  <conditionalFormatting sqref="O2">
    <cfRule type="expression" dxfId="36" priority="38">
      <formula>O1+O2&lt;&gt;10</formula>
    </cfRule>
  </conditionalFormatting>
  <conditionalFormatting sqref="Q1">
    <cfRule type="expression" dxfId="35" priority="37">
      <formula>Q1+Q2&lt;&gt;10</formula>
    </cfRule>
  </conditionalFormatting>
  <conditionalFormatting sqref="Q2">
    <cfRule type="expression" dxfId="34" priority="36">
      <formula>Q1+Q2&lt;&gt;10</formula>
    </cfRule>
  </conditionalFormatting>
  <conditionalFormatting sqref="S1">
    <cfRule type="expression" dxfId="33" priority="35">
      <formula>S1+S2&lt;&gt;10</formula>
    </cfRule>
  </conditionalFormatting>
  <conditionalFormatting sqref="S2">
    <cfRule type="expression" dxfId="32" priority="34">
      <formula>S1+S2&lt;&gt;10</formula>
    </cfRule>
  </conditionalFormatting>
  <conditionalFormatting sqref="K3">
    <cfRule type="expression" dxfId="31" priority="33">
      <formula>K3+K4&lt;&gt;10</formula>
    </cfRule>
  </conditionalFormatting>
  <conditionalFormatting sqref="K4">
    <cfRule type="expression" dxfId="30" priority="32">
      <formula>K3+K4&lt;&gt;10</formula>
    </cfRule>
  </conditionalFormatting>
  <conditionalFormatting sqref="M3">
    <cfRule type="expression" dxfId="29" priority="31">
      <formula>M3+M4&lt;&gt;10</formula>
    </cfRule>
  </conditionalFormatting>
  <conditionalFormatting sqref="M4">
    <cfRule type="expression" dxfId="28" priority="30">
      <formula>M3+M4&lt;&gt;10</formula>
    </cfRule>
  </conditionalFormatting>
  <conditionalFormatting sqref="O3">
    <cfRule type="expression" dxfId="27" priority="29">
      <formula>O3+O4&lt;&gt;10</formula>
    </cfRule>
  </conditionalFormatting>
  <conditionalFormatting sqref="O4">
    <cfRule type="expression" dxfId="26" priority="28">
      <formula>O3+O4&lt;&gt;10</formula>
    </cfRule>
  </conditionalFormatting>
  <conditionalFormatting sqref="Q3">
    <cfRule type="expression" dxfId="25" priority="27">
      <formula>Q3+Q4&lt;&gt;10</formula>
    </cfRule>
  </conditionalFormatting>
  <conditionalFormatting sqref="Q4">
    <cfRule type="expression" dxfId="24" priority="26">
      <formula>Q3+Q4&lt;&gt;10</formula>
    </cfRule>
  </conditionalFormatting>
  <conditionalFormatting sqref="S3">
    <cfRule type="expression" dxfId="23" priority="25">
      <formula>S3+S4&lt;&gt;10</formula>
    </cfRule>
  </conditionalFormatting>
  <conditionalFormatting sqref="S4">
    <cfRule type="expression" dxfId="22" priority="24">
      <formula>S3+S4&lt;&gt;10</formula>
    </cfRule>
  </conditionalFormatting>
  <conditionalFormatting sqref="M5">
    <cfRule type="expression" dxfId="21" priority="23">
      <formula>M5+M6&lt;&gt;10</formula>
    </cfRule>
  </conditionalFormatting>
  <conditionalFormatting sqref="M6">
    <cfRule type="expression" dxfId="20" priority="22">
      <formula>M5+M6&lt;&gt;10</formula>
    </cfRule>
  </conditionalFormatting>
  <conditionalFormatting sqref="O5">
    <cfRule type="expression" dxfId="19" priority="21">
      <formula>O5+O6&lt;&gt;10</formula>
    </cfRule>
  </conditionalFormatting>
  <conditionalFormatting sqref="O6">
    <cfRule type="expression" dxfId="18" priority="20">
      <formula>O5+O6&lt;&gt;10</formula>
    </cfRule>
  </conditionalFormatting>
  <conditionalFormatting sqref="Q5">
    <cfRule type="expression" dxfId="17" priority="19">
      <formula>Q5+Q6&lt;&gt;10</formula>
    </cfRule>
  </conditionalFormatting>
  <conditionalFormatting sqref="Q6">
    <cfRule type="expression" dxfId="16" priority="18">
      <formula>Q5+Q6&lt;&gt;10</formula>
    </cfRule>
  </conditionalFormatting>
  <conditionalFormatting sqref="S5">
    <cfRule type="expression" dxfId="15" priority="17">
      <formula>S5+S6&lt;&gt;10</formula>
    </cfRule>
  </conditionalFormatting>
  <conditionalFormatting sqref="S6">
    <cfRule type="expression" dxfId="14" priority="16">
      <formula>S5+S6&lt;&gt;10</formula>
    </cfRule>
  </conditionalFormatting>
  <conditionalFormatting sqref="O7">
    <cfRule type="expression" dxfId="13" priority="15">
      <formula>O7+O8&lt;&gt;10</formula>
    </cfRule>
  </conditionalFormatting>
  <conditionalFormatting sqref="O8">
    <cfRule type="expression" dxfId="12" priority="14">
      <formula>O7+O8&lt;&gt;10</formula>
    </cfRule>
  </conditionalFormatting>
  <conditionalFormatting sqref="Q7">
    <cfRule type="expression" dxfId="11" priority="13">
      <formula>Q7+Q8&lt;&gt;10</formula>
    </cfRule>
  </conditionalFormatting>
  <conditionalFormatting sqref="Q8">
    <cfRule type="expression" dxfId="10" priority="12">
      <formula>Q7+Q8&lt;&gt;10</formula>
    </cfRule>
  </conditionalFormatting>
  <conditionalFormatting sqref="S7">
    <cfRule type="expression" dxfId="9" priority="11">
      <formula>S7+S8&lt;&gt;10</formula>
    </cfRule>
  </conditionalFormatting>
  <conditionalFormatting sqref="S8">
    <cfRule type="expression" dxfId="8" priority="10">
      <formula>S7+S8&lt;&gt;10</formula>
    </cfRule>
  </conditionalFormatting>
  <conditionalFormatting sqref="Q9">
    <cfRule type="expression" dxfId="7" priority="9">
      <formula>Q9+Q10&lt;&gt;10</formula>
    </cfRule>
  </conditionalFormatting>
  <conditionalFormatting sqref="Q10">
    <cfRule type="expression" dxfId="6" priority="8">
      <formula>Q9+Q10&lt;&gt;10</formula>
    </cfRule>
  </conditionalFormatting>
  <conditionalFormatting sqref="S9">
    <cfRule type="expression" dxfId="5" priority="7">
      <formula>S9+S10&lt;&gt;10</formula>
    </cfRule>
  </conditionalFormatting>
  <conditionalFormatting sqref="S10">
    <cfRule type="expression" dxfId="4" priority="6">
      <formula>S9+S10&lt;&gt;10</formula>
    </cfRule>
  </conditionalFormatting>
  <conditionalFormatting sqref="S11">
    <cfRule type="expression" dxfId="3" priority="5">
      <formula>S11+S12&lt;&gt;10</formula>
    </cfRule>
  </conditionalFormatting>
  <conditionalFormatting sqref="D9:F9">
    <cfRule type="expression" dxfId="2" priority="3">
      <formula>$D$9&lt;&gt;10*$C$9</formula>
    </cfRule>
  </conditionalFormatting>
  <conditionalFormatting sqref="F9">
    <cfRule type="expression" dxfId="1" priority="2">
      <formula>$F$9&lt;&gt;1</formula>
    </cfRule>
  </conditionalFormatting>
  <conditionalFormatting sqref="E9">
    <cfRule type="expression" dxfId="0" priority="1">
      <formula>$F$9&lt;&gt;1</formula>
    </cfRule>
  </conditionalFormatting>
  <dataValidations count="1">
    <dataValidation type="list" allowBlank="1" showInputMessage="1" showErrorMessage="1" sqref="I1:I2 Q1:Q10 M1:M6 O1:O8 K1:K4 S1:S12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&amp;L&amp;G&amp;C&amp;"Arial,Gras"&amp;24Analyse de décision
&amp;20Triangle de Pascal&amp;R&amp;G</oddHeader>
    <oddFooter xml:space="preserve">&amp;LLe 12 août 2015&amp;RPage 1 sur  1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4"/>
  <sheetViews>
    <sheetView showGridLines="0" showRowColHeaders="0" workbookViewId="0">
      <selection activeCell="C22" sqref="C22:D22"/>
    </sheetView>
  </sheetViews>
  <sheetFormatPr baseColWidth="10" defaultRowHeight="13.8" x14ac:dyDescent="0.25"/>
  <cols>
    <col min="1" max="1" width="21.69921875" customWidth="1"/>
    <col min="2" max="2" width="36.69921875" customWidth="1"/>
    <col min="3" max="3" width="18.59765625" customWidth="1"/>
    <col min="4" max="4" width="17.59765625" customWidth="1"/>
    <col min="5" max="5" width="19.296875" customWidth="1"/>
    <col min="6" max="6" width="21.8984375" customWidth="1"/>
    <col min="7" max="7" width="22.8984375" customWidth="1"/>
    <col min="8" max="8" width="26.8984375" customWidth="1"/>
    <col min="9" max="9" width="33.19921875" customWidth="1"/>
    <col min="10" max="10" width="31.19921875" customWidth="1"/>
    <col min="11" max="11" width="22.69921875" customWidth="1"/>
    <col min="12" max="12" width="29.3984375" customWidth="1"/>
  </cols>
  <sheetData>
    <row r="1" spans="1:12" ht="44.4" customHeight="1" thickBot="1" x14ac:dyDescent="0.3">
      <c r="B1" s="100" t="str">
        <f>Evaluation!B2</f>
        <v>But à atteindre :</v>
      </c>
      <c r="C1" s="179" t="str">
        <f>IF(Evaluation!C2="","",Evaluation!C2)</f>
        <v>Loger ma famille --&gt; Acheter une maison</v>
      </c>
      <c r="D1" s="179"/>
      <c r="E1" s="179"/>
    </row>
    <row r="2" spans="1:12" ht="14.4" thickBot="1" x14ac:dyDescent="0.3">
      <c r="A2" s="175" t="s">
        <v>51</v>
      </c>
      <c r="B2" s="176"/>
      <c r="C2" s="96" t="s">
        <v>10</v>
      </c>
      <c r="D2" s="97" t="s">
        <v>12</v>
      </c>
      <c r="E2" s="97" t="s">
        <v>13</v>
      </c>
      <c r="F2" s="97" t="s">
        <v>14</v>
      </c>
      <c r="G2" s="98" t="s">
        <v>15</v>
      </c>
    </row>
    <row r="3" spans="1:12" ht="14.4" thickBot="1" x14ac:dyDescent="0.3">
      <c r="A3" s="177"/>
      <c r="B3" s="178"/>
      <c r="C3" s="101" t="s">
        <v>52</v>
      </c>
      <c r="D3" s="102" t="s">
        <v>53</v>
      </c>
      <c r="E3" s="102" t="s">
        <v>54</v>
      </c>
      <c r="F3" s="102" t="s">
        <v>55</v>
      </c>
      <c r="G3" s="103" t="s">
        <v>56</v>
      </c>
    </row>
    <row r="4" spans="1:12" x14ac:dyDescent="0.25">
      <c r="A4" s="183" t="s">
        <v>40</v>
      </c>
      <c r="B4" s="90" t="str">
        <f>IFERROR(VLOOKUP("CD1",CD,4,FALSE),"")</f>
        <v/>
      </c>
      <c r="C4" s="104"/>
      <c r="D4" s="105"/>
      <c r="E4" s="105"/>
      <c r="F4" s="106"/>
      <c r="G4" s="107"/>
      <c r="L4" t="str">
        <f>IFERROR(VLOOKUP("G",CS,4,FALSE),"")</f>
        <v/>
      </c>
    </row>
    <row r="5" spans="1:12" x14ac:dyDescent="0.25">
      <c r="A5" s="184"/>
      <c r="B5" s="91" t="str">
        <f>IFERROR(VLOOKUP("CD2",CD,4,FALSE),"")</f>
        <v/>
      </c>
      <c r="C5" s="108"/>
      <c r="D5" s="109"/>
      <c r="E5" s="109"/>
      <c r="F5" s="109"/>
      <c r="G5" s="110"/>
    </row>
    <row r="6" spans="1:12" ht="14.4" thickBot="1" x14ac:dyDescent="0.3">
      <c r="A6" s="185"/>
      <c r="B6" s="92" t="str">
        <f>IFERROR(VLOOKUP("CD3",CD,4,FALSE),"")</f>
        <v/>
      </c>
      <c r="C6" s="111"/>
      <c r="D6" s="112"/>
      <c r="E6" s="112"/>
      <c r="F6" s="112"/>
      <c r="G6" s="113"/>
    </row>
    <row r="7" spans="1:12" x14ac:dyDescent="0.25">
      <c r="A7" s="180" t="s">
        <v>30</v>
      </c>
      <c r="B7" s="93" t="str">
        <f>IFERROR(VLOOKUP("A",CS,4,FALSE),"")</f>
        <v/>
      </c>
      <c r="C7" s="114"/>
      <c r="D7" s="115"/>
      <c r="E7" s="115"/>
      <c r="F7" s="115"/>
      <c r="G7" s="116"/>
    </row>
    <row r="8" spans="1:12" x14ac:dyDescent="0.25">
      <c r="A8" s="181"/>
      <c r="B8" s="94" t="str">
        <f>IFERROR(VLOOKUP("B",CS,4,FALSE),"")</f>
        <v/>
      </c>
      <c r="C8" s="117"/>
      <c r="D8" s="118"/>
      <c r="E8" s="118"/>
      <c r="F8" s="118"/>
      <c r="G8" s="119"/>
    </row>
    <row r="9" spans="1:12" x14ac:dyDescent="0.25">
      <c r="A9" s="181"/>
      <c r="B9" s="94" t="str">
        <f>IFERROR(VLOOKUP("C",CS,4,FALSE),"")</f>
        <v/>
      </c>
      <c r="C9" s="117"/>
      <c r="D9" s="118"/>
      <c r="E9" s="118"/>
      <c r="F9" s="118"/>
      <c r="G9" s="119"/>
    </row>
    <row r="10" spans="1:12" x14ac:dyDescent="0.25">
      <c r="A10" s="181"/>
      <c r="B10" s="94" t="str">
        <f>IFERROR(VLOOKUP("D",CS,4,FALSE),"")</f>
        <v/>
      </c>
      <c r="C10" s="117"/>
      <c r="D10" s="118"/>
      <c r="E10" s="118"/>
      <c r="F10" s="118"/>
      <c r="G10" s="119"/>
    </row>
    <row r="11" spans="1:12" x14ac:dyDescent="0.25">
      <c r="A11" s="181"/>
      <c r="B11" s="94" t="str">
        <f>IFERROR(VLOOKUP("E",CS,4,FALSE),"")</f>
        <v/>
      </c>
      <c r="C11" s="117"/>
      <c r="D11" s="118"/>
      <c r="E11" s="118"/>
      <c r="F11" s="118"/>
      <c r="G11" s="119"/>
    </row>
    <row r="12" spans="1:12" x14ac:dyDescent="0.25">
      <c r="A12" s="181"/>
      <c r="B12" s="94" t="str">
        <f>IFERROR(VLOOKUP("F",CS,4,FALSE),"")</f>
        <v/>
      </c>
      <c r="C12" s="117"/>
      <c r="D12" s="118"/>
      <c r="E12" s="118"/>
      <c r="F12" s="118"/>
      <c r="G12" s="119"/>
    </row>
    <row r="13" spans="1:12" ht="14.4" thickBot="1" x14ac:dyDescent="0.3">
      <c r="A13" s="182"/>
      <c r="B13" s="95" t="str">
        <f>IFERROR(VLOOKUP("G",CS,4,FALSE),"")</f>
        <v/>
      </c>
      <c r="C13" s="120"/>
      <c r="D13" s="121"/>
      <c r="E13" s="121"/>
      <c r="F13" s="121"/>
      <c r="G13" s="122"/>
    </row>
    <row r="14" spans="1:12" ht="76.8" customHeight="1" thickBot="1" x14ac:dyDescent="0.3">
      <c r="A14" s="173" t="s">
        <v>50</v>
      </c>
      <c r="B14" s="174"/>
      <c r="C14" s="123"/>
      <c r="D14" s="124"/>
      <c r="E14" s="124"/>
      <c r="F14" s="124"/>
      <c r="G14" s="125"/>
    </row>
  </sheetData>
  <sheetProtection selectLockedCells="1"/>
  <mergeCells count="5">
    <mergeCell ref="A14:B14"/>
    <mergeCell ref="A2:B3"/>
    <mergeCell ref="C1:E1"/>
    <mergeCell ref="A7:A13"/>
    <mergeCell ref="A4:A6"/>
  </mergeCell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&amp;L&amp;G&amp;C&amp;"Arial,Gras"&amp;24Analyse de décision
&amp;20Les Options&amp;R&amp;G</oddHeader>
    <oddFooter xml:space="preserve">&amp;LLe 12 août 2015&amp;RPage 1 sur  1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G21"/>
  <sheetViews>
    <sheetView showGridLines="0" workbookViewId="0">
      <selection sqref="A1:XFD1048576"/>
    </sheetView>
  </sheetViews>
  <sheetFormatPr baseColWidth="10" defaultRowHeight="13.8" x14ac:dyDescent="0.25"/>
  <cols>
    <col min="5" max="5" width="19.796875" customWidth="1"/>
    <col min="6" max="6" width="15.796875" customWidth="1"/>
  </cols>
  <sheetData>
    <row r="1" spans="2:7" ht="14.4" thickBot="1" x14ac:dyDescent="0.3">
      <c r="B1" s="2" t="s">
        <v>8</v>
      </c>
      <c r="C1" s="2" t="s">
        <v>9</v>
      </c>
      <c r="D1" s="2" t="s">
        <v>5</v>
      </c>
      <c r="E1" s="44" t="s">
        <v>40</v>
      </c>
      <c r="F1" s="41" t="s">
        <v>30</v>
      </c>
      <c r="G1" s="49" t="s">
        <v>44</v>
      </c>
    </row>
    <row r="2" spans="2:7" x14ac:dyDescent="0.25">
      <c r="B2" s="3" t="s">
        <v>1</v>
      </c>
      <c r="C2" s="13">
        <v>0</v>
      </c>
      <c r="D2" s="3">
        <v>5</v>
      </c>
      <c r="E2" s="3" t="s">
        <v>41</v>
      </c>
      <c r="F2" s="42" t="s">
        <v>31</v>
      </c>
      <c r="G2" s="50" t="s">
        <v>45</v>
      </c>
    </row>
    <row r="3" spans="2:7" ht="14.4" thickBot="1" x14ac:dyDescent="0.3">
      <c r="B3" s="4" t="s">
        <v>2</v>
      </c>
      <c r="C3" s="14">
        <v>1</v>
      </c>
      <c r="D3" s="5">
        <f>D2+5</f>
        <v>10</v>
      </c>
      <c r="E3" s="5" t="s">
        <v>42</v>
      </c>
      <c r="F3" s="42" t="s">
        <v>32</v>
      </c>
      <c r="G3" s="51"/>
    </row>
    <row r="4" spans="2:7" ht="14.4" thickBot="1" x14ac:dyDescent="0.3">
      <c r="C4" s="14">
        <v>2</v>
      </c>
      <c r="D4" s="5">
        <f t="shared" ref="D4:D21" si="0">D3+5</f>
        <v>15</v>
      </c>
      <c r="E4" s="4" t="s">
        <v>43</v>
      </c>
      <c r="F4" s="42" t="s">
        <v>33</v>
      </c>
    </row>
    <row r="5" spans="2:7" x14ac:dyDescent="0.25">
      <c r="C5" s="14">
        <v>3</v>
      </c>
      <c r="D5" s="5">
        <f t="shared" si="0"/>
        <v>20</v>
      </c>
      <c r="E5" s="48"/>
      <c r="F5" s="42" t="s">
        <v>34</v>
      </c>
    </row>
    <row r="6" spans="2:7" x14ac:dyDescent="0.25">
      <c r="C6" s="14">
        <v>4</v>
      </c>
      <c r="D6" s="5">
        <f t="shared" si="0"/>
        <v>25</v>
      </c>
      <c r="E6" s="47"/>
      <c r="F6" s="42" t="s">
        <v>35</v>
      </c>
    </row>
    <row r="7" spans="2:7" x14ac:dyDescent="0.25">
      <c r="C7" s="14">
        <v>5</v>
      </c>
      <c r="D7" s="5">
        <f t="shared" si="0"/>
        <v>30</v>
      </c>
      <c r="E7" s="47"/>
      <c r="F7" s="42" t="s">
        <v>36</v>
      </c>
    </row>
    <row r="8" spans="2:7" ht="14.4" thickBot="1" x14ac:dyDescent="0.3">
      <c r="C8" s="14">
        <v>6</v>
      </c>
      <c r="D8" s="5">
        <f t="shared" si="0"/>
        <v>35</v>
      </c>
      <c r="E8" s="47"/>
      <c r="F8" s="43" t="s">
        <v>37</v>
      </c>
    </row>
    <row r="9" spans="2:7" x14ac:dyDescent="0.25">
      <c r="C9" s="14">
        <v>7</v>
      </c>
      <c r="D9" s="5">
        <f t="shared" si="0"/>
        <v>40</v>
      </c>
      <c r="E9" s="38"/>
    </row>
    <row r="10" spans="2:7" x14ac:dyDescent="0.25">
      <c r="C10" s="14">
        <v>8</v>
      </c>
      <c r="D10" s="5">
        <f t="shared" si="0"/>
        <v>45</v>
      </c>
      <c r="E10" s="38"/>
    </row>
    <row r="11" spans="2:7" x14ac:dyDescent="0.25">
      <c r="C11" s="14">
        <v>9</v>
      </c>
      <c r="D11" s="5">
        <f t="shared" si="0"/>
        <v>50</v>
      </c>
      <c r="E11" s="38"/>
    </row>
    <row r="12" spans="2:7" ht="14.4" thickBot="1" x14ac:dyDescent="0.3">
      <c r="C12" s="15">
        <v>10</v>
      </c>
      <c r="D12" s="5">
        <f t="shared" si="0"/>
        <v>55</v>
      </c>
      <c r="E12" s="38"/>
    </row>
    <row r="13" spans="2:7" x14ac:dyDescent="0.25">
      <c r="D13" s="5">
        <f t="shared" si="0"/>
        <v>60</v>
      </c>
      <c r="E13" s="38"/>
    </row>
    <row r="14" spans="2:7" x14ac:dyDescent="0.25">
      <c r="D14" s="5">
        <f t="shared" si="0"/>
        <v>65</v>
      </c>
      <c r="E14" s="38"/>
    </row>
    <row r="15" spans="2:7" x14ac:dyDescent="0.25">
      <c r="D15" s="5">
        <f t="shared" si="0"/>
        <v>70</v>
      </c>
      <c r="E15" s="38"/>
    </row>
    <row r="16" spans="2:7" x14ac:dyDescent="0.25">
      <c r="D16" s="5">
        <f t="shared" si="0"/>
        <v>75</v>
      </c>
      <c r="E16" s="38"/>
    </row>
    <row r="17" spans="4:5" x14ac:dyDescent="0.25">
      <c r="D17" s="5">
        <f t="shared" si="0"/>
        <v>80</v>
      </c>
      <c r="E17" s="38"/>
    </row>
    <row r="18" spans="4:5" x14ac:dyDescent="0.25">
      <c r="D18" s="5">
        <f t="shared" si="0"/>
        <v>85</v>
      </c>
      <c r="E18" s="38"/>
    </row>
    <row r="19" spans="4:5" x14ac:dyDescent="0.25">
      <c r="D19" s="5">
        <f t="shared" si="0"/>
        <v>90</v>
      </c>
      <c r="E19" s="38"/>
    </row>
    <row r="20" spans="4:5" x14ac:dyDescent="0.25">
      <c r="D20" s="5">
        <f t="shared" si="0"/>
        <v>95</v>
      </c>
      <c r="E20" s="38"/>
    </row>
    <row r="21" spans="4:5" ht="14.4" thickBot="1" x14ac:dyDescent="0.3">
      <c r="D21" s="4">
        <f t="shared" si="0"/>
        <v>100</v>
      </c>
      <c r="E21" s="38"/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Evaluation</vt:lpstr>
      <vt:lpstr>Composantes du but</vt:lpstr>
      <vt:lpstr>Triangle de Pascal</vt:lpstr>
      <vt:lpstr>Options</vt:lpstr>
      <vt:lpstr>Listes</vt:lpstr>
      <vt:lpstr>CD</vt:lpstr>
      <vt:lpstr>Critères_Destructifs</vt:lpstr>
      <vt:lpstr>Critères_Sélectifs</vt:lpstr>
      <vt:lpstr>CS</vt:lpstr>
      <vt:lpstr>Non_Retenu</vt:lpstr>
      <vt:lpstr>Note</vt:lpstr>
      <vt:lpstr>O_N</vt:lpstr>
      <vt:lpstr>Options</vt:lpstr>
      <vt:lpstr>Poids</vt:lpstr>
      <vt:lpstr>'Composantes du but'!Zone_d_impression</vt:lpstr>
      <vt:lpstr>Evaluation!Zone_d_impression</vt:lpstr>
      <vt:lpstr>Options!Zone_d_impression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</cp:lastModifiedBy>
  <cp:lastPrinted>2015-08-12T15:03:32Z</cp:lastPrinted>
  <dcterms:created xsi:type="dcterms:W3CDTF">2015-08-06T15:13:04Z</dcterms:created>
  <dcterms:modified xsi:type="dcterms:W3CDTF">2015-08-27T14:39:16Z</dcterms:modified>
</cp:coreProperties>
</file>